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tabRatio="887" activeTab="4"/>
  </bookViews>
  <sheets>
    <sheet name="BS" sheetId="1" r:id="rId1"/>
    <sheet name="I&amp;E" sheetId="2" r:id="rId2"/>
    <sheet name="R&amp;P" sheetId="3" r:id="rId3"/>
    <sheet name="Note 3" sheetId="4" r:id="rId4"/>
    <sheet name="Note 4-31" sheetId="5" r:id="rId5"/>
  </sheets>
  <externalReferences>
    <externalReference r:id="rId8"/>
    <externalReference r:id="rId9"/>
  </externalReferences>
  <definedNames>
    <definedName name="_xlnm.Print_Area" localSheetId="3">'Note 3'!$A$1:$M$87</definedName>
    <definedName name="_xlnm.Print_Titles" localSheetId="3">'Note 3'!$1:$7</definedName>
    <definedName name="_xlnm.Print_Titles" localSheetId="4">'Note 4-31'!$1:$2</definedName>
  </definedNames>
  <calcPr fullCalcOnLoad="1"/>
</workbook>
</file>

<file path=xl/sharedStrings.xml><?xml version="1.0" encoding="utf-8"?>
<sst xmlns="http://schemas.openxmlformats.org/spreadsheetml/2006/main" count="828" uniqueCount="583">
  <si>
    <t>Total</t>
  </si>
  <si>
    <t>Taka</t>
  </si>
  <si>
    <t>December 31,</t>
  </si>
  <si>
    <t>2006</t>
  </si>
  <si>
    <t>2005</t>
  </si>
  <si>
    <t>Assets:</t>
  </si>
  <si>
    <t>Note</t>
  </si>
  <si>
    <t>Fund account</t>
  </si>
  <si>
    <t>Footnotes</t>
  </si>
  <si>
    <t>Note:</t>
  </si>
  <si>
    <t>Cash in hand</t>
  </si>
  <si>
    <t xml:space="preserve">Opening balance </t>
  </si>
  <si>
    <t xml:space="preserve">          A. Qasem &amp; Co.</t>
  </si>
  <si>
    <t xml:space="preserve">          Chartered Accountants</t>
  </si>
  <si>
    <t>Expenditure</t>
  </si>
  <si>
    <t>Income</t>
  </si>
  <si>
    <t>Computer</t>
  </si>
  <si>
    <t xml:space="preserve">Consolidated </t>
  </si>
  <si>
    <t>Cleaner</t>
  </si>
  <si>
    <t>Particulars</t>
  </si>
  <si>
    <t>Cost</t>
  </si>
  <si>
    <t>Rate</t>
  </si>
  <si>
    <t>Depreciation</t>
  </si>
  <si>
    <t xml:space="preserve">Written </t>
  </si>
  <si>
    <t xml:space="preserve">Balance </t>
  </si>
  <si>
    <t xml:space="preserve">Addition </t>
  </si>
  <si>
    <t>Adj.</t>
  </si>
  <si>
    <t>Balance</t>
  </si>
  <si>
    <t xml:space="preserve">Charge </t>
  </si>
  <si>
    <t>down value</t>
  </si>
  <si>
    <t xml:space="preserve">as on </t>
  </si>
  <si>
    <t>during the</t>
  </si>
  <si>
    <t xml:space="preserve">during </t>
  </si>
  <si>
    <t xml:space="preserve">as at </t>
  </si>
  <si>
    <t>%</t>
  </si>
  <si>
    <t xml:space="preserve">for the </t>
  </si>
  <si>
    <t>period</t>
  </si>
  <si>
    <t>the period</t>
  </si>
  <si>
    <t xml:space="preserve">the period </t>
  </si>
  <si>
    <t>Fixed assets</t>
  </si>
  <si>
    <t>Cash and  bank balance</t>
  </si>
  <si>
    <t>Total income</t>
  </si>
  <si>
    <t xml:space="preserve">Total expenditure </t>
  </si>
  <si>
    <t>Cash at bank</t>
  </si>
  <si>
    <t>Purchase of fixed assets</t>
  </si>
  <si>
    <t>Cash and bank balance</t>
  </si>
  <si>
    <t>Add: Excess/(deficit) of income over expenditure(during the period)</t>
  </si>
  <si>
    <t>Dated, Dhaka</t>
  </si>
  <si>
    <t>Total Fund &amp; Liabilities</t>
  </si>
  <si>
    <t>Total Assets</t>
  </si>
  <si>
    <t>Capital Fund</t>
  </si>
  <si>
    <t>1. Auditor's report - Page 1.</t>
  </si>
  <si>
    <t>2. Figures have been rounded off to the nearest Taka.</t>
  </si>
  <si>
    <t>Excess/(deficit) of income over expenditure</t>
  </si>
  <si>
    <t>Opening balance</t>
  </si>
  <si>
    <t>Receipts</t>
  </si>
  <si>
    <t>Payments</t>
  </si>
  <si>
    <t>Represented by</t>
  </si>
  <si>
    <t>Bangladesh Mahila Parishad</t>
  </si>
  <si>
    <t>IFIC Bank, Elephant road branch</t>
  </si>
  <si>
    <t>The Royal Norwegian Embassy</t>
  </si>
  <si>
    <t>BMP</t>
  </si>
  <si>
    <t>Microbus</t>
  </si>
  <si>
    <t>Photocopiers</t>
  </si>
  <si>
    <t>Laptop</t>
  </si>
  <si>
    <t>UPS</t>
  </si>
  <si>
    <t>Photocopy Table</t>
  </si>
  <si>
    <t>Revolving Chair</t>
  </si>
  <si>
    <t>Digital Camera</t>
  </si>
  <si>
    <t>Distribution of Mahila Samachar</t>
  </si>
  <si>
    <t>Liabilities</t>
  </si>
  <si>
    <t>Fund received from the Royal Norwegian Embassy</t>
  </si>
  <si>
    <t>Violence against women is resisted</t>
  </si>
  <si>
    <t>Women's participation in electoral process and in decision making</t>
  </si>
  <si>
    <t>Increased participation of social forces in women's human rights movement</t>
  </si>
  <si>
    <t>BMP is effectively functioning as a lobby and advocacy agent</t>
  </si>
  <si>
    <t>BMP is further strengthened and developed through capacity building towards sustainability and institutionalization</t>
  </si>
  <si>
    <t>Human resource (Personnel cost)</t>
  </si>
  <si>
    <t xml:space="preserve">Overhead cost </t>
  </si>
  <si>
    <t>Providing support to 60 branches for legal activism</t>
  </si>
  <si>
    <t>Providing  legal support to victims of violence</t>
  </si>
  <si>
    <t>Providing  meditation</t>
  </si>
  <si>
    <t>Providing  medicare for victims of violence</t>
  </si>
  <si>
    <t>Victim support-as per necessity</t>
  </si>
  <si>
    <t>Conduct investigation and spot visit</t>
  </si>
  <si>
    <t>Sharing Experience with district leaders about legal activism</t>
  </si>
  <si>
    <t>Round Table/ Lobby with concern authorities</t>
  </si>
  <si>
    <t>Press conference (Legal Aid)</t>
  </si>
  <si>
    <t xml:space="preserve">Food for  residents-Daily 5 times </t>
  </si>
  <si>
    <t>Training Programme leading to Rehabilitation</t>
  </si>
  <si>
    <t>Routine and Emergency Medicare for residents</t>
  </si>
  <si>
    <t xml:space="preserve">Sadan office Management-Office Management </t>
  </si>
  <si>
    <t>Recreation Activities-Television, News Paper, Books, Study tour</t>
  </si>
  <si>
    <t xml:space="preserve">Travel Cost
</t>
  </si>
  <si>
    <t xml:space="preserve">Rokeya Sadan related publication
</t>
  </si>
  <si>
    <t xml:space="preserve">Repair and Maintenance of Sadan
</t>
  </si>
  <si>
    <t>General Secretary</t>
  </si>
  <si>
    <t xml:space="preserve">Poster and leaflets
</t>
  </si>
  <si>
    <t>Personal Cost of Comp-4</t>
  </si>
  <si>
    <t>Associate Editor</t>
  </si>
  <si>
    <t>Publication Officer</t>
  </si>
  <si>
    <t>Program Officer (Media)</t>
  </si>
  <si>
    <t xml:space="preserve">Paralegal Training for the organizer at district &amp; branch level </t>
  </si>
  <si>
    <t>Divisional Training for the Leaders</t>
  </si>
  <si>
    <t>Village Watch Training</t>
  </si>
  <si>
    <t xml:space="preserve">Motivational Programme in Grass root level
</t>
  </si>
  <si>
    <t xml:space="preserve">Awareness Raising/Legal Literacy Training for Young/Students
</t>
  </si>
  <si>
    <t xml:space="preserve">Seminar/Workshop (University/College/School)
</t>
  </si>
  <si>
    <t xml:space="preserve">Increase membership-Conduct organizational meeting for build up branch committee 
</t>
  </si>
  <si>
    <t xml:space="preserve">Conduct training on organizational capacity building
</t>
  </si>
  <si>
    <t xml:space="preserve">Organizational tour
</t>
  </si>
  <si>
    <t xml:space="preserve">District conference
</t>
  </si>
  <si>
    <t xml:space="preserve">Conduct sharing meeting for organizer regarding district conference
</t>
  </si>
  <si>
    <t xml:space="preserve">Conduct motivational programme for women men and young women at grassroots level for raising awareness on women human right issue
</t>
  </si>
  <si>
    <t xml:space="preserve">Workshop with organizers to build up divisional leadership
</t>
  </si>
  <si>
    <t xml:space="preserve">Publication 
I)Monitoring and documentation on organization’s  activities (print + audio + video)
II) Update and publish organizational training module
III) Action research and publication on male involvement with organization(BMP)
IV) Report on Social impact of organizational activity </t>
  </si>
  <si>
    <t xml:space="preserve">Sharing with Civil Society
</t>
  </si>
  <si>
    <t xml:space="preserve">Memorial lecture on founding president poet Sufia Kamal
</t>
  </si>
  <si>
    <t>Provide logistics support to implement organizational activities and to strengthen district branch(Office rent+ utility bills )</t>
  </si>
  <si>
    <t xml:space="preserve">Conduct training for grass root Organizer
</t>
  </si>
  <si>
    <t xml:space="preserve">Conduct study circle, debate
</t>
  </si>
  <si>
    <t>Collect books and journals, equipments for the library</t>
  </si>
  <si>
    <t xml:space="preserve">Sharing with cultural activist
</t>
  </si>
  <si>
    <t>Personal Cost of Comp-5</t>
  </si>
  <si>
    <t>Program Officer(Organisation)</t>
  </si>
  <si>
    <t>Sr.Program Officer(Organisation)</t>
  </si>
  <si>
    <t>Pro. Executive (Rajshai District)</t>
  </si>
  <si>
    <t>Pro. Executive (Kumarkhali)</t>
  </si>
  <si>
    <t>Pro. Executive (Faridpur)</t>
  </si>
  <si>
    <t>Pro. Executive(Munshigonj)</t>
  </si>
  <si>
    <t>Pro. Executive(Nator)</t>
  </si>
  <si>
    <t>Pro. Executive(Bagerhat)</t>
  </si>
  <si>
    <t>Pro. Executive(Netrokhona)</t>
  </si>
  <si>
    <t>Pro. Executive(Barisal)</t>
  </si>
  <si>
    <t>Sr.Training &amp; Research Officer</t>
  </si>
  <si>
    <t>Asst.Training &amp; Research Officer</t>
  </si>
  <si>
    <t>Director Fin. &amp; Admin</t>
  </si>
  <si>
    <t>Executive Officer</t>
  </si>
  <si>
    <t>Chief Accountant</t>
  </si>
  <si>
    <t>Sr. Accountant</t>
  </si>
  <si>
    <t>Computer Operator</t>
  </si>
  <si>
    <t>IT Officer</t>
  </si>
  <si>
    <t>Accountant</t>
  </si>
  <si>
    <t>Project Co-ordinator</t>
  </si>
  <si>
    <t>Manager Human Resource</t>
  </si>
  <si>
    <t>Equipment Operator</t>
  </si>
  <si>
    <t>Driver</t>
  </si>
  <si>
    <t>Storekeeper</t>
  </si>
  <si>
    <t>Messenger</t>
  </si>
  <si>
    <t>Director ( Legal Advocacy &amp; Lobby)</t>
  </si>
  <si>
    <t>Senior Lawyer</t>
  </si>
  <si>
    <t>Junior Lawyer</t>
  </si>
  <si>
    <t>Program Officer (Counseling)</t>
  </si>
  <si>
    <t>Program officer (Fact Findings)</t>
  </si>
  <si>
    <t>Junior Officer(Legal Aid)</t>
  </si>
  <si>
    <t>Jr. Officer (Reference)</t>
  </si>
  <si>
    <t>Ref Asst.</t>
  </si>
  <si>
    <t xml:space="preserve">Superintendent </t>
  </si>
  <si>
    <t>Trainer - 2</t>
  </si>
  <si>
    <t>Tutor (Rokeya Sadan)-1</t>
  </si>
  <si>
    <t>Medical Officer</t>
  </si>
  <si>
    <t>Cook</t>
  </si>
  <si>
    <t>Asst.Cook</t>
  </si>
  <si>
    <t>Jr. Program Officer</t>
  </si>
  <si>
    <t xml:space="preserve">Local Travel Cost  </t>
  </si>
  <si>
    <t>Maintenance of two Vehicle +Fuel</t>
  </si>
  <si>
    <t xml:space="preserve">Telecommunication for Central Office </t>
  </si>
  <si>
    <t xml:space="preserve">Office Rent </t>
  </si>
  <si>
    <t xml:space="preserve">Repair and Maintenance of Fixed assets </t>
  </si>
  <si>
    <t>Program Officer(Project)</t>
  </si>
  <si>
    <t>Linkage and networking with global/ international Platform</t>
  </si>
  <si>
    <t xml:space="preserve">Discussion Meeting/sharing Meeting survey / research / study
</t>
  </si>
  <si>
    <t xml:space="preserve">Sharing Meeting/ Roundtable Discussion 
</t>
  </si>
  <si>
    <t>Personal Cost of Comp-3</t>
  </si>
  <si>
    <t>Personal Cost of Comp-2</t>
  </si>
  <si>
    <t>Personal Cost of Comp-1</t>
  </si>
  <si>
    <t xml:space="preserve">As per Comprehensive Income &amp; Receipts and Payments Accounts </t>
  </si>
  <si>
    <t>Guard-1</t>
  </si>
  <si>
    <t>Guard-2</t>
  </si>
  <si>
    <t xml:space="preserve">As per Receipts and Payments Accounts </t>
  </si>
  <si>
    <t>Note: 3 Schedule of fixed assets</t>
  </si>
  <si>
    <t xml:space="preserve">Submit deputation and memorandum  to concerned law enforcement authorities(Postal &amp; Courier cost, News paper)
</t>
  </si>
  <si>
    <t>Purchase of stationery and office supplies</t>
  </si>
  <si>
    <t xml:space="preserve">Utilities Services (Gas, Electricity, Water)  </t>
  </si>
  <si>
    <t>Clothing (Yearly)-School dress, Home dress, Festival dress etc.</t>
  </si>
  <si>
    <t>Toiletries (Yearly)- Soap, Hair oil, cleaning materials etc.</t>
  </si>
  <si>
    <t>Project  A/C no. 1014 347363 031</t>
  </si>
  <si>
    <t>Mother A/C no. 1014 175377 031</t>
  </si>
  <si>
    <t>4</t>
  </si>
  <si>
    <t>6</t>
  </si>
  <si>
    <t>3</t>
  </si>
  <si>
    <t>5</t>
  </si>
  <si>
    <t>7</t>
  </si>
  <si>
    <t>8</t>
  </si>
  <si>
    <t>9</t>
  </si>
  <si>
    <t>11</t>
  </si>
  <si>
    <t>12</t>
  </si>
  <si>
    <t>13</t>
  </si>
  <si>
    <t>14</t>
  </si>
  <si>
    <t>Balance Sheet</t>
  </si>
  <si>
    <t xml:space="preserve">Income &amp; Expenditure Account </t>
  </si>
  <si>
    <t>2010</t>
  </si>
  <si>
    <t xml:space="preserve">Promote and improve women reproductive and sexual health right
b) Influencing policy (National health policy, PRSP national budget, national educational policy),
c) Campaign (Poster, Leaflet, TV spot,)         d) Advocacy and lobby
Sharing/discussion meeting with GO/NGO/Civil Society/policy maker
</t>
  </si>
  <si>
    <t>Empowerment and encouragement of young girl in sexual and reproductive health right Discussion/ Sharing/ Workshop (Educational Institution/ Work place/ Community)</t>
  </si>
  <si>
    <t>Receipts and Payments Account</t>
  </si>
  <si>
    <t xml:space="preserve">Cultural Programme
</t>
  </si>
  <si>
    <t>Policy intervention Programme, Advocacy Lobby and Partnership with GO, NGOs</t>
  </si>
  <si>
    <t>Sharing Meeting/Round Table discussion  with residence and others</t>
  </si>
  <si>
    <t xml:space="preserve">Publication of Annual report(English) &amp; Project completion report
</t>
  </si>
  <si>
    <t>Solidarity Activity with international VAW resistance Programme</t>
  </si>
  <si>
    <t>Financial Training/ Office Management Training for Staff</t>
  </si>
  <si>
    <t>Provision for audit fees</t>
  </si>
  <si>
    <t>Less: Provision for audit fees</t>
  </si>
  <si>
    <t>Receptionist</t>
  </si>
  <si>
    <t>Pro. Executive Br.(Kawkhali)</t>
  </si>
  <si>
    <t>Pro. Executive Br.(Raj.Uni)</t>
  </si>
  <si>
    <t>Pro. Executive Br.(Dinajpur)</t>
  </si>
  <si>
    <t>Pro. Executive Br.(Narayangonj)</t>
  </si>
  <si>
    <t>Pro. Executive Br.(Dhaka)</t>
  </si>
  <si>
    <t>Research &amp; Training  Officer</t>
  </si>
  <si>
    <t>Loan and advance</t>
  </si>
  <si>
    <t>Add : Loan to Staff</t>
  </si>
  <si>
    <t>Less: loan Realised from staff</t>
  </si>
  <si>
    <t>Digital camera</t>
  </si>
  <si>
    <t xml:space="preserve">Furniture and fixtures </t>
  </si>
  <si>
    <t>Refrigerator</t>
  </si>
  <si>
    <t xml:space="preserve">Computer </t>
  </si>
  <si>
    <t>Stabilizer</t>
  </si>
  <si>
    <t>Laser printer</t>
  </si>
  <si>
    <t>Scanner</t>
  </si>
  <si>
    <t>Generator</t>
  </si>
  <si>
    <t>Multimedia projector</t>
  </si>
  <si>
    <t>Overhead projector</t>
  </si>
  <si>
    <t>Photocopier</t>
  </si>
  <si>
    <t>Web page</t>
  </si>
  <si>
    <t>Fax machine</t>
  </si>
  <si>
    <t>Air conditioner</t>
  </si>
  <si>
    <t>Logistic</t>
  </si>
  <si>
    <t>TV &amp; DVD</t>
  </si>
  <si>
    <t>Fixed Assets Schedule for BMP</t>
  </si>
  <si>
    <t>Land</t>
  </si>
  <si>
    <t>Building (Sufia Kamal Bhaban)</t>
  </si>
  <si>
    <t>Bi-cycle</t>
  </si>
  <si>
    <t>School van</t>
  </si>
  <si>
    <t>Books</t>
  </si>
  <si>
    <t>Machinery</t>
  </si>
  <si>
    <t>Gas line installation</t>
  </si>
  <si>
    <t>Singer machine</t>
  </si>
  <si>
    <t>Shelter home</t>
  </si>
  <si>
    <t>Logistic support</t>
  </si>
  <si>
    <t>Show room</t>
  </si>
  <si>
    <t>Plastic chair</t>
  </si>
  <si>
    <t>RNE-Project-2010-2014</t>
  </si>
  <si>
    <t xml:space="preserve"> PPWHRB (RNE: '05-'09)</t>
  </si>
  <si>
    <t>4 'wheel drive vehicle</t>
  </si>
  <si>
    <t>A.Sub Total</t>
  </si>
  <si>
    <t>B. Sub Total</t>
  </si>
  <si>
    <t>Rental income</t>
  </si>
  <si>
    <t>Donation received</t>
  </si>
  <si>
    <t>Miscellaneous income</t>
  </si>
  <si>
    <t xml:space="preserve">Denmohore Received </t>
  </si>
  <si>
    <t xml:space="preserve">Scholarship Fund (Japan - 2050) </t>
  </si>
  <si>
    <t>Opening Balance As per last Account</t>
  </si>
  <si>
    <t>Denmohore</t>
  </si>
  <si>
    <t>Mahila Parishad</t>
  </si>
  <si>
    <t>Cash at Bank</t>
  </si>
  <si>
    <t>Cash in Hand</t>
  </si>
  <si>
    <t>Project -PPWHRB (RNE: '10 - '14)</t>
  </si>
  <si>
    <t>IFIC Bank, Motijheel  branch</t>
  </si>
  <si>
    <t>Denmohor A/C 1001-120709-031</t>
  </si>
  <si>
    <t>Rokeya sadan A/C 1001-116266-031</t>
  </si>
  <si>
    <t>Sonali Bank, SB A/c. No. 061234011119</t>
  </si>
  <si>
    <t>(All of SB Account)</t>
  </si>
  <si>
    <t>Agrani Bank,General A/C . No. 083834101785</t>
  </si>
  <si>
    <t>Miscellaneous Income</t>
  </si>
  <si>
    <t>Rental Income</t>
  </si>
  <si>
    <t>House Rent (excluding TAX)</t>
  </si>
  <si>
    <t>Auditorium Rent</t>
  </si>
  <si>
    <t>Received from Social Action Committee</t>
  </si>
  <si>
    <t>Other</t>
  </si>
  <si>
    <t xml:space="preserve">FDR Interest </t>
  </si>
  <si>
    <t>Bank Interest</t>
  </si>
  <si>
    <t>Van Rent</t>
  </si>
  <si>
    <t>Income from Srishty</t>
  </si>
  <si>
    <t>Van Maintenance</t>
  </si>
  <si>
    <t xml:space="preserve">Scholarship Paid  (Japan - 2050) </t>
  </si>
  <si>
    <t>Total Payments</t>
  </si>
  <si>
    <t>Closing Balance</t>
  </si>
  <si>
    <t>Loan &amp; Advance</t>
  </si>
  <si>
    <t>Salary For Staff</t>
  </si>
  <si>
    <t>Audit Fee</t>
  </si>
  <si>
    <t>Interest of FDR</t>
  </si>
  <si>
    <t>15</t>
  </si>
  <si>
    <t xml:space="preserve">Fund &amp;  Liabilities: </t>
  </si>
  <si>
    <t>Non Current Assets :</t>
  </si>
  <si>
    <t>Current Assets :</t>
  </si>
  <si>
    <t>Other Liabilities</t>
  </si>
  <si>
    <t>BOLO Fund (as per last year a/c)</t>
  </si>
  <si>
    <t>FDR NO 1057690, IFIC Bank Ltd. Motijheel br.</t>
  </si>
  <si>
    <t>Fixed Deposit (FDR)</t>
  </si>
  <si>
    <t>2011</t>
  </si>
  <si>
    <t>Add: Amount carried from 2005-2009 project</t>
  </si>
  <si>
    <t>Less: Foreign Exchange Gain (Note 6.01)</t>
  </si>
  <si>
    <t>Net Fund Received For the year 2011</t>
  </si>
  <si>
    <t>Foreign Exchange Gain</t>
  </si>
  <si>
    <t>Fund Received During the year 2011</t>
  </si>
  <si>
    <t>Add: Balance carried from 2011 (Opening Balance)</t>
  </si>
  <si>
    <t>Total Fund for the year 2011</t>
  </si>
  <si>
    <t>Less: Revised Budget for 2011</t>
  </si>
  <si>
    <t>Public Interest Litigation (PIL)</t>
  </si>
  <si>
    <t>Client Workshop</t>
  </si>
  <si>
    <t>Junior Program Officer(Legal Aid)</t>
  </si>
  <si>
    <t>Trainer - Music</t>
  </si>
  <si>
    <t>Tutor (Rokeya Sadan)-2</t>
  </si>
  <si>
    <t>Administrative Officer (SADAN)</t>
  </si>
  <si>
    <t>Carry out lobby &amp; Advocacy for gender budgeting (Political party leaders / MP's / Civil Society  Members/ HR)</t>
  </si>
  <si>
    <t>Grass root level 10+10+10+10+10</t>
  </si>
  <si>
    <t>Program Director Advocacy</t>
  </si>
  <si>
    <t>a) To review status of maternal health b) To review of impact on sexual and gender based violence on health c) impact on violence on psychological health of child</t>
  </si>
  <si>
    <t>Advocacy lobby for democracy &amp; good governance through intensive networking</t>
  </si>
  <si>
    <t>Publication of Journal</t>
  </si>
  <si>
    <t>Produce TV Spot</t>
  </si>
  <si>
    <t>Screening on BTV 4 times within 2 months</t>
  </si>
  <si>
    <t>Web site hosting charge</t>
  </si>
  <si>
    <t>Advocacy for Domestication of CEDAW</t>
  </si>
  <si>
    <t>Publication (Legal Aid)</t>
  </si>
  <si>
    <t>Activities to focus the strength of district and grass root level</t>
  </si>
  <si>
    <t>Conduct Capacity building &amp; skill developing training</t>
  </si>
  <si>
    <t>Conduct training for mid level organizers</t>
  </si>
  <si>
    <t>Conduct national &amp; branch Basic training for young women</t>
  </si>
  <si>
    <t>Certificate / diploma course in genders study</t>
  </si>
  <si>
    <t>Publication of research on history</t>
  </si>
  <si>
    <t>Develop &amp; printing training material</t>
  </si>
  <si>
    <t>Internal audit to ensure a/c keeping system as per GAAP</t>
  </si>
  <si>
    <t>Cultural Program</t>
  </si>
  <si>
    <t>Awareness Raising&amp; Motivational program with young women</t>
  </si>
  <si>
    <t xml:space="preserve">Workshop with organizers to build up leadership
</t>
  </si>
  <si>
    <t xml:space="preserve">As per Comprehensive Income </t>
  </si>
  <si>
    <t>Pro. Executive (Belabo)</t>
  </si>
  <si>
    <t>Pro. Executive (Central)</t>
  </si>
  <si>
    <t>Pro. Executive (Sunamgonj)</t>
  </si>
  <si>
    <t>Pro. Executive (Pabna)</t>
  </si>
  <si>
    <t>Pro. Executive (khulna)</t>
  </si>
  <si>
    <t>Pro. Executive (Rangpur)</t>
  </si>
  <si>
    <t>Pro. Executive (Swarukathi)</t>
  </si>
  <si>
    <t>Pro. Executive (Savar)</t>
  </si>
  <si>
    <t>Pro. Executive (Chittagong)</t>
  </si>
  <si>
    <t>Pro. Executive (Modhukhali)</t>
  </si>
  <si>
    <t>Research officer</t>
  </si>
  <si>
    <t>Accountant (Roving)</t>
  </si>
  <si>
    <t xml:space="preserve">Repair and Maintenance for branch </t>
  </si>
  <si>
    <t>Infrastructure repair of ground floor conference room</t>
  </si>
  <si>
    <t>Printer's Cartridge for 61 printers, yearly 2pcs for per branch</t>
  </si>
  <si>
    <t>Spare parts</t>
  </si>
  <si>
    <t>Conduct computer application training</t>
  </si>
  <si>
    <t>Advertisement</t>
  </si>
  <si>
    <t>Still Camera</t>
  </si>
  <si>
    <t>Video Camera</t>
  </si>
  <si>
    <t>Steel File Rack</t>
  </si>
  <si>
    <t>Water Dispenser</t>
  </si>
  <si>
    <t>Sewing Machine</t>
  </si>
  <si>
    <t>Scholarship Fund (Japan 2050)</t>
  </si>
  <si>
    <t>FDR NO 1088474, IFIC Bank Ltd. Elephant Rd. br.</t>
  </si>
  <si>
    <t>FDR NO 1088475, IFIC Bank Ltd. Elephant Rd. br.</t>
  </si>
  <si>
    <t>FDR NO 1110322, IFIC Bank Ltd. Motijheel br.</t>
  </si>
  <si>
    <t>Interest Invest on FDR NO 1057739, IFIC Bank Ltd. Motijheel br.</t>
  </si>
  <si>
    <t>Finance Secretary</t>
  </si>
  <si>
    <t xml:space="preserve">Income from FDR </t>
  </si>
  <si>
    <t>Personnel cost (Note: 20.01)</t>
  </si>
  <si>
    <t>Personnel cost (Note: 19.01)</t>
  </si>
  <si>
    <t>Personnel cost (Note: 18.01)</t>
  </si>
  <si>
    <t>Personnel cost (Note: 17.01)</t>
  </si>
  <si>
    <t>Personnel cost (Note: 16.01)</t>
  </si>
  <si>
    <t>Payment during the year</t>
  </si>
  <si>
    <t>Borsha Das Roy</t>
  </si>
  <si>
    <t>Sumi Akter</t>
  </si>
  <si>
    <t>Most. Nusrat Jahan Pakhi</t>
  </si>
  <si>
    <t>Bithi Gosh</t>
  </si>
  <si>
    <t>Sanjana Hossain</t>
  </si>
  <si>
    <t>Most. Shikha Khatun</t>
  </si>
  <si>
    <t>Janathul Fardus Nipun</t>
  </si>
  <si>
    <t>Nurunnahar Tania</t>
  </si>
  <si>
    <t>Gulshan Afroz Jui</t>
  </si>
  <si>
    <t>Rokshana Hossain Puthul</t>
  </si>
  <si>
    <t>Less: Payment during the year ( note:-9.01)</t>
  </si>
  <si>
    <t>Salary for Staff:</t>
  </si>
  <si>
    <t>2012</t>
  </si>
  <si>
    <t>Audit Fees'2012</t>
  </si>
  <si>
    <t xml:space="preserve">Trainer </t>
  </si>
  <si>
    <t xml:space="preserve">As per  Receipts and Payments Accounts </t>
  </si>
  <si>
    <t>Less : Provision for Providing support to 60 branches for legal activism</t>
  </si>
  <si>
    <t>Survey</t>
  </si>
  <si>
    <t>Web Page Development &amp; Support</t>
  </si>
  <si>
    <t>Workshop</t>
  </si>
  <si>
    <t>Advance English and Report writing Skill Training for 5  staff (Research &amp; Monitoring</t>
  </si>
  <si>
    <t>Conduct Sharing Meeting with women in profession</t>
  </si>
  <si>
    <t>Conduct Sharing Meeting with Indigenous women</t>
  </si>
  <si>
    <t>National Conference</t>
  </si>
  <si>
    <t>Provision for Provide logistics support to implement organizational activities and to strengthen district branch(Office rent+ utility bills )</t>
  </si>
  <si>
    <t>Program Officer(Branch Com))</t>
  </si>
  <si>
    <t>Pro. Executive Br. (Rajbari)</t>
  </si>
  <si>
    <t>Pro. Executive Br. (Rangamati)</t>
  </si>
  <si>
    <t>Pro. Executive Br. (Jessore)</t>
  </si>
  <si>
    <t>Pro. Executive Br. (Tangail)</t>
  </si>
  <si>
    <t>Pro. Executive Br. (Pirojpur)</t>
  </si>
  <si>
    <t>Internal Auditor</t>
  </si>
  <si>
    <t>Internet Bill</t>
  </si>
  <si>
    <t>CD Pen Drive</t>
  </si>
  <si>
    <t>Mid Term Evaluation</t>
  </si>
  <si>
    <t>Krishak Nari Somabesh</t>
  </si>
  <si>
    <t>Bank charge</t>
  </si>
  <si>
    <t>Others</t>
  </si>
  <si>
    <t>Core A/C no.1001-116193-031</t>
  </si>
  <si>
    <t>31.12.2012</t>
  </si>
  <si>
    <t>Sound System</t>
  </si>
  <si>
    <t>Fan</t>
  </si>
  <si>
    <t>Wall Rack-2</t>
  </si>
  <si>
    <t>Furniture &amp; Fixture</t>
  </si>
  <si>
    <t>Water Filter</t>
  </si>
  <si>
    <t>Computer Table</t>
  </si>
  <si>
    <t>Sufia kamal Bhaban 6th Floor</t>
  </si>
  <si>
    <t>Lift Purchase and Installation</t>
  </si>
  <si>
    <t>Sales of Sufia kamal sharak Grantha</t>
  </si>
  <si>
    <t>Sale of Sufia kamal sharak Grantha</t>
  </si>
  <si>
    <t xml:space="preserve"> Sharing with 
 community leaders
 and political parties
</t>
  </si>
  <si>
    <t>Sharing with potential  elected  representatives</t>
  </si>
  <si>
    <t>Discussion meeting with local administration</t>
  </si>
  <si>
    <t>Leaflet, poster,  TV Spot, Documentary</t>
  </si>
  <si>
    <t>Sharing meeting with local media person</t>
  </si>
  <si>
    <t>Personnel cost (Note: 25.01)</t>
  </si>
  <si>
    <t>Personal Cost of Comp-1 (SLGEGRW)</t>
  </si>
  <si>
    <t>Project Coordinator</t>
  </si>
  <si>
    <t>Program Officer</t>
  </si>
  <si>
    <t>Workshop at local level-10</t>
  </si>
  <si>
    <t>Round Table-40</t>
  </si>
  <si>
    <t xml:space="preserve">Billboard </t>
  </si>
  <si>
    <t>Advocacy material develop</t>
  </si>
  <si>
    <t xml:space="preserve">Advocacy and lobby with different stakeholders </t>
  </si>
  <si>
    <t>Personal Cost of Comp-2 (SLGEGRW)</t>
  </si>
  <si>
    <t>Personal Cost of Comp-2 (26.01)</t>
  </si>
  <si>
    <t>Capacity Building of Women Representatives of Local Govt.</t>
  </si>
  <si>
    <t>Personal Cost of Comp-3 (SLGEGRW)</t>
  </si>
  <si>
    <t>Develop training module/update</t>
  </si>
  <si>
    <t>Training of Trainer( women representatives) for strengthening local Govt.-Divisional</t>
  </si>
  <si>
    <t>Leadership training for capacity building of local  Govt. women representatives- District level</t>
  </si>
  <si>
    <t>Publication of training report.</t>
  </si>
  <si>
    <t>Personal Cost of Comp-3 (27.01)</t>
  </si>
  <si>
    <t>Research and Monitoring</t>
  </si>
  <si>
    <t>Survey report publication</t>
  </si>
  <si>
    <t>Focus Group Discussion and report</t>
  </si>
  <si>
    <t xml:space="preserve">Field visit </t>
  </si>
  <si>
    <t>Annual report publication</t>
  </si>
  <si>
    <t>Final report publication</t>
  </si>
  <si>
    <t>Personal Cost of Comp-4 (28.01)</t>
  </si>
  <si>
    <t>Personal Cost of Comp-4 (SLGEGRW)</t>
  </si>
  <si>
    <t>Director  Admin</t>
  </si>
  <si>
    <t xml:space="preserve">Manager (Accounts) </t>
  </si>
  <si>
    <t>Accounts Officer</t>
  </si>
  <si>
    <t>Guard</t>
  </si>
  <si>
    <t>Cleaner (1)</t>
  </si>
  <si>
    <t>Cleaner (2)</t>
  </si>
  <si>
    <t>Administrative Human Resource (SLGEGRW)</t>
  </si>
  <si>
    <t>Operational /establishment cost (SLGEGRW)</t>
  </si>
  <si>
    <t>Purchase of stationery and office supplies refreshment, communication</t>
  </si>
  <si>
    <t>Overhead cost (SLGEGRW)</t>
  </si>
  <si>
    <t>Celling Fan</t>
  </si>
  <si>
    <t>Table</t>
  </si>
  <si>
    <t>File Cabinet</t>
  </si>
  <si>
    <t>C. Sub Total</t>
  </si>
  <si>
    <t>D.Sub Total</t>
  </si>
  <si>
    <t>Grand Total(A+B+C+D)</t>
  </si>
  <si>
    <t>Lifts</t>
  </si>
  <si>
    <t>Project -SLGEGRW (RDE: '12 - '16)</t>
  </si>
  <si>
    <t>Project  A/C no. 1014 347363 031 (RNE)</t>
  </si>
  <si>
    <t>Project  A/C no. 1014 409772 031 (RDE)</t>
  </si>
  <si>
    <t xml:space="preserve">Fund received </t>
  </si>
  <si>
    <t>The Royal Danish Embassy</t>
  </si>
  <si>
    <t>Add : Advance (SLGEGRW Project)</t>
  </si>
  <si>
    <t>Overhead cost (PPWHRB)</t>
  </si>
  <si>
    <t>Administrative Human Resource (PPWHRB)</t>
  </si>
  <si>
    <t>21 &amp; 29</t>
  </si>
  <si>
    <t>22 &amp; 30</t>
  </si>
  <si>
    <t>23 &amp; 31</t>
  </si>
  <si>
    <t>Loan and Advance</t>
  </si>
  <si>
    <t>Operational /establishment cost (PPWHRB)</t>
  </si>
  <si>
    <t>S.L.G.E.G.R.W (RDE: '12-'16)</t>
  </si>
  <si>
    <t xml:space="preserve">Carry out Women Human Right movement and resist VAW through alliance Networking (SAC)-Sharing Meeting/ Roundtable Discussion/ press conference/ Human chain/ Street movement/ Lobby/ National Convention
Central level 
</t>
  </si>
  <si>
    <t xml:space="preserve">Publishing Mahila Samachar
</t>
  </si>
  <si>
    <t xml:space="preserve">Consultation and dialogue for Advocacy for Implementation of UFC &amp; other laws
</t>
  </si>
  <si>
    <r>
      <t>Workshop/Seminar for Central Committee members on Project Design, Budgeting, Monitoring, Evaluation, Report Writing, Advocacy, Research and Consultancy, Advanced Management System and Practices</t>
    </r>
    <r>
      <rPr>
        <b/>
        <u val="single"/>
        <sz val="10"/>
        <rFont val="Arial Narrow"/>
        <family val="2"/>
      </rPr>
      <t xml:space="preserve"> </t>
    </r>
  </si>
  <si>
    <t xml:space="preserve">Organize internal annual planning implementation and monitoring review/workshop
</t>
  </si>
  <si>
    <t>Printer's Cartridge, Spare Parts,CD,Software etc for Central Office</t>
  </si>
  <si>
    <t xml:space="preserve">Carry out advocacy and lobby for political empowerment 
</t>
  </si>
  <si>
    <t xml:space="preserve">Promotion of political empowerment of women and increase women’s participation at the decision making levels through alliance networking (Social action committee).Submission of memorandum / Sharing Meeting / Roundtable Discussion / press conference/ Human chain/ Street movement/ Lobby/ National Convention-Submission of memorandum / Sharing Meeting / Roundtable Discussion / press conference/ Human chain/ Street movement/ Lobby/ National Convention
</t>
  </si>
  <si>
    <t xml:space="preserve">Fixed Deposit </t>
  </si>
  <si>
    <t>Sufia Kamal Bhabon Fund (as per last a/c)</t>
  </si>
  <si>
    <t>Relief &amp; Rehabilitees Fund (as per last year a/c)</t>
  </si>
  <si>
    <t>Subscription from Members</t>
  </si>
  <si>
    <t>Sale of Shamachar</t>
  </si>
  <si>
    <t>Awareness Campaign on political empowerment of Women, Strengthening Local Govt</t>
  </si>
  <si>
    <t>Operational / establishment cost</t>
  </si>
  <si>
    <t xml:space="preserve">Miscellaneous </t>
  </si>
  <si>
    <t>FDR Opening during the year</t>
  </si>
  <si>
    <t>Laser Printer</t>
  </si>
  <si>
    <t>Furniture and fixtures</t>
  </si>
  <si>
    <t>Bulletin</t>
  </si>
  <si>
    <t>Base Line Survey</t>
  </si>
  <si>
    <t>Donation for Rokeya sadan</t>
  </si>
  <si>
    <t>Add: Received during the year</t>
  </si>
  <si>
    <t>Add: Received from Bithi Gosh</t>
  </si>
  <si>
    <t>Opening Balance FDR (Munira Khan's Donation)</t>
  </si>
  <si>
    <t>Providing  counseling</t>
  </si>
  <si>
    <t>Application/Petition Received &amp; Responses central</t>
  </si>
  <si>
    <t>Counseling for residence by medical psychiatrist</t>
  </si>
  <si>
    <t>Promote women in electro process-poster, leaflet, campaign &amp; logistics support 100 persons (all levels)</t>
  </si>
  <si>
    <t>Program aiming for prevention of sexual diseases specially HIV AIDS round table discussion/human change/ rally/ seminar/ conference</t>
  </si>
  <si>
    <t xml:space="preserve">Observance of international women’s day
(1+1+1+1+1) (Venue Cost, Entertainment, Communications, Greeting cards, Poster, Materials, etc) 
</t>
  </si>
  <si>
    <t xml:space="preserve">Observance of  CEDAW day  
1+1+1+1+1(Venue Cost, Entertainment, Communications, Poster, Stickers, Materials, etc)        </t>
  </si>
  <si>
    <t>Carry out lobby &amp; advocacy for good governance &amp;  strengthening local government- submission of Memorandum</t>
  </si>
  <si>
    <t>Publication of English bulletin</t>
  </si>
  <si>
    <t>Publication of Annual report(Bengali)</t>
  </si>
  <si>
    <t xml:space="preserve">Conduct Advocacy/lobby with Media Professionals on women’s human rights issue with Media professionals/ politician/woman activist/Professors/resource person: Discussion/Sharing meeting/Round Table/Seminar/Training workshop/workshop/meet the press etc
</t>
  </si>
  <si>
    <t>Networking with media</t>
  </si>
  <si>
    <t>Conduct legal literacy training for young women 30 persons</t>
  </si>
  <si>
    <t>Office management &amp; Financial Management Computer application training for 5 co staff</t>
  </si>
  <si>
    <t>Research analysis on incidents' of VAW</t>
  </si>
  <si>
    <t>Pro. Executive (Mymenshing)</t>
  </si>
  <si>
    <t>In charge-IG(Asst. Officer)</t>
  </si>
  <si>
    <t>Loan and Advance realized</t>
  </si>
  <si>
    <t>9.01</t>
  </si>
  <si>
    <t>Total Funds Available</t>
  </si>
  <si>
    <t>Documentalist/librarian</t>
  </si>
  <si>
    <t>Cleaner, Van Supervisor, Van Driver</t>
  </si>
  <si>
    <t>16.1</t>
  </si>
  <si>
    <t>17.1</t>
  </si>
  <si>
    <t>18.1</t>
  </si>
  <si>
    <t>19.1</t>
  </si>
  <si>
    <t>20.1</t>
  </si>
  <si>
    <t>25.1</t>
  </si>
  <si>
    <t>26.1</t>
  </si>
  <si>
    <t>27.1</t>
  </si>
  <si>
    <t>28.1</t>
  </si>
  <si>
    <t>As per Comprehensive Income &amp; Receipts and Payments Accounts</t>
  </si>
  <si>
    <t>2013</t>
  </si>
  <si>
    <t>As at 31 December, 2013</t>
  </si>
  <si>
    <t>For the year ended 31 December , 2013</t>
  </si>
  <si>
    <t>Audit Fees'2013</t>
  </si>
  <si>
    <t>Providing support to 60 branches for legal activism  2012</t>
  </si>
  <si>
    <t>Providing support to 60 branches for legal activism  2013</t>
  </si>
  <si>
    <t>Provide logistics support to implement organizational activities and to strengthen district branch(Office rent+ utility bills ) 2013</t>
  </si>
  <si>
    <t>Less: Paid during the year 2013</t>
  </si>
  <si>
    <t>Add: Received During the year 2013</t>
  </si>
  <si>
    <t>Documentation</t>
  </si>
  <si>
    <t>UFC Publication</t>
  </si>
  <si>
    <t>Coduct Subjective Recharge Study</t>
  </si>
  <si>
    <t>Software such antivirus</t>
  </si>
  <si>
    <t>Protibadi Nari Gona Somabesh</t>
  </si>
  <si>
    <t>Savar Tregedy</t>
  </si>
  <si>
    <t>Warm Cloth</t>
  </si>
  <si>
    <t>Certificate Cource</t>
  </si>
  <si>
    <t>Provisional Exp. (Branch Logistic Support) Paid</t>
  </si>
  <si>
    <t>Documentation - Documentation</t>
  </si>
  <si>
    <t>Protibadi Nari Gan Somabesh</t>
  </si>
  <si>
    <t>Repair and Maintainance of Water pump and Diase</t>
  </si>
  <si>
    <t>Gender Policy Publication</t>
  </si>
  <si>
    <t>01.01.2013</t>
  </si>
  <si>
    <t>31.12.2013</t>
  </si>
  <si>
    <t>HP Scanner</t>
  </si>
  <si>
    <t>Zakat</t>
  </si>
  <si>
    <t>General</t>
  </si>
  <si>
    <t>Bank Charge and Tax Deduct at Sources on Bank Interest</t>
  </si>
  <si>
    <t>Tax Deduct at Sourse on FDR Interest</t>
  </si>
  <si>
    <t>Substation Purchase and Installation</t>
  </si>
  <si>
    <t>Substation</t>
  </si>
  <si>
    <t>Denmohor Paid</t>
  </si>
  <si>
    <t>Maintenance of  Vehicle +Fuel</t>
  </si>
  <si>
    <t>IPS</t>
  </si>
  <si>
    <t>Bank Charge and Tax deduct at Source on Bank Interest</t>
  </si>
  <si>
    <t xml:space="preserve">Bank charges and Tax deduct at Sourc on FDR Interest  </t>
  </si>
  <si>
    <t>Advertisement in Suvenir</t>
  </si>
  <si>
    <t>Donation for12th National Conference</t>
  </si>
  <si>
    <t>Ramu Violence</t>
  </si>
  <si>
    <t>May 20, 2013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</si>
</sst>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Tk&quot;#,##0_);\(&quot;Tk&quot;#,##0\)"/>
    <numFmt numFmtId="165" formatCode="&quot;Tk&quot;#,##0_);[Red]\(&quot;Tk&quot;#,##0\)"/>
    <numFmt numFmtId="166" formatCode="&quot;Tk&quot;#,##0.00_);\(&quot;Tk&quot;#,##0.00\)"/>
    <numFmt numFmtId="167" formatCode="&quot;Tk&quot;#,##0.00_);[Red]\(&quot;Tk&quot;#,##0.00\)"/>
    <numFmt numFmtId="168" formatCode="_(&quot;Tk&quot;* #,##0_);_(&quot;Tk&quot;* \(#,##0\);_(&quot;Tk&quot;* &quot;-&quot;_);_(@_)"/>
    <numFmt numFmtId="169" formatCode="_(&quot;Tk&quot;* #,##0.00_);_(&quot;Tk&quot;* \(#,##0.00\);_(&quot;Tk&quot;* &quot;-&quot;??_);_(@_)"/>
    <numFmt numFmtId="170" formatCode="_(* #,##0_);_(* \(#,##0\);_(* &quot;-&quot;??_);_(@_)"/>
    <numFmt numFmtId="171" formatCode="_(* #,##0.000_);_(* \(#,##0.000\);_(* &quot;-&quot;??_);_(@_)"/>
    <numFmt numFmtId="172" formatCode="0.0"/>
    <numFmt numFmtId="173" formatCode="_(* #,##0.0_);_(* \(#,##0.0\);_(* &quot;-&quot;??_);_(@_)"/>
    <numFmt numFmtId="174" formatCode="[$-409]dddd\,\ mmmm\ dd\,\ yyyy"/>
    <numFmt numFmtId="175" formatCode="_(* #,##0.0_);_(* \(#,##0.0\);_(* &quot;-&quot;?_);_(@_)"/>
  </numFmts>
  <fonts count="50">
    <font>
      <sz val="10"/>
      <name val="Arial"/>
      <family val="0"/>
    </font>
    <font>
      <sz val="11"/>
      <color indexed="8"/>
      <name val="Calibri"/>
      <family val="2"/>
    </font>
    <font>
      <sz val="8"/>
      <name val="Arial"/>
      <family val="2"/>
    </font>
    <font>
      <sz val="10"/>
      <name val="Arial Narrow"/>
      <family val="2"/>
    </font>
    <font>
      <b/>
      <sz val="10"/>
      <name val="Arial Narrow"/>
      <family val="2"/>
    </font>
    <font>
      <b/>
      <u val="single"/>
      <sz val="10"/>
      <name val="Arial Narrow"/>
      <family val="2"/>
    </font>
    <font>
      <sz val="10"/>
      <color indexed="8"/>
      <name val="Arial Narrow"/>
      <family val="2"/>
    </font>
    <font>
      <sz val="10"/>
      <color indexed="12"/>
      <name val="Arial Narrow"/>
      <family val="2"/>
    </font>
    <font>
      <sz val="10"/>
      <color indexed="10"/>
      <name val="Arial Narrow"/>
      <family val="2"/>
    </font>
    <font>
      <b/>
      <sz val="10"/>
      <color indexed="12"/>
      <name val="Arial Narrow"/>
      <family val="2"/>
    </font>
    <font>
      <b/>
      <sz val="10"/>
      <color indexed="10"/>
      <name val="Arial Narrow"/>
      <family val="2"/>
    </font>
    <font>
      <b/>
      <u val="single"/>
      <sz val="10"/>
      <color indexed="10"/>
      <name val="Arial Narrow"/>
      <family val="2"/>
    </font>
    <font>
      <b/>
      <sz val="11"/>
      <name val="Arial Narrow"/>
      <family val="2"/>
    </font>
    <font>
      <b/>
      <sz val="10"/>
      <color indexed="8"/>
      <name val="Arial Narrow"/>
      <family val="2"/>
    </font>
    <font>
      <b/>
      <sz val="10"/>
      <color indexed="9"/>
      <name val="Arial Narrow"/>
      <family val="2"/>
    </font>
    <font>
      <sz val="10"/>
      <color indexed="9"/>
      <name val="Arial Narrow"/>
      <family val="2"/>
    </font>
    <font>
      <b/>
      <sz val="12"/>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right/>
      <top style="thin"/>
      <bottom style="double"/>
    </border>
    <border>
      <left/>
      <right/>
      <top/>
      <bottom style="thin"/>
    </border>
    <border>
      <left style="thin"/>
      <right style="thin"/>
      <top style="thin"/>
      <bottom/>
    </border>
    <border>
      <left style="thin"/>
      <right style="thin"/>
      <top/>
      <bottom style="thin"/>
    </border>
    <border>
      <left/>
      <right/>
      <top style="thin"/>
      <bottom style="thin"/>
    </border>
    <border>
      <left style="thin"/>
      <right style="thin"/>
      <top/>
      <bottom/>
    </border>
    <border>
      <left/>
      <right/>
      <top style="thin"/>
      <bottom/>
    </border>
    <border>
      <left/>
      <right/>
      <top style="thin"/>
      <bottom style="medium"/>
    </border>
    <border>
      <left/>
      <right style="thin"/>
      <top style="thin"/>
      <bottom/>
    </border>
    <border>
      <left/>
      <right style="thin"/>
      <top/>
      <bottom style="thin"/>
    </border>
    <border>
      <left style="thin"/>
      <right/>
      <top style="thin"/>
      <bottom/>
    </border>
    <border>
      <left style="thin"/>
      <right/>
      <top/>
      <bottom/>
    </border>
    <border>
      <left style="thin"/>
      <right/>
      <top/>
      <bottom style="thin"/>
    </border>
    <border>
      <left style="thin"/>
      <right style="thin"/>
      <top style="thin"/>
      <bottom style="thin"/>
    </border>
    <border>
      <left/>
      <right style="thin"/>
      <top/>
      <bottom/>
    </border>
    <border>
      <left/>
      <right style="thin"/>
      <top style="thin"/>
      <bottom style="thin"/>
    </border>
    <border>
      <left/>
      <right style="thin"/>
      <top style="thin"/>
      <bottom style="double"/>
    </border>
    <border>
      <left style="thin"/>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65">
    <xf numFmtId="0" fontId="0" fillId="0" borderId="0" xfId="0" applyAlignment="1">
      <alignment/>
    </xf>
    <xf numFmtId="0" fontId="4" fillId="0" borderId="0" xfId="0" applyFont="1" applyFill="1" applyAlignment="1" quotePrefix="1">
      <alignment horizontal="center"/>
    </xf>
    <xf numFmtId="0" fontId="5" fillId="0" borderId="0" xfId="0" applyFont="1" applyFill="1" applyAlignment="1">
      <alignment horizontal="center"/>
    </xf>
    <xf numFmtId="170" fontId="3" fillId="0" borderId="0" xfId="42" applyNumberFormat="1" applyFont="1" applyFill="1" applyAlignment="1">
      <alignment/>
    </xf>
    <xf numFmtId="170" fontId="4" fillId="0" borderId="10" xfId="42" applyNumberFormat="1" applyFont="1" applyFill="1" applyBorder="1" applyAlignment="1">
      <alignment/>
    </xf>
    <xf numFmtId="170" fontId="4" fillId="0" borderId="0" xfId="42" applyNumberFormat="1" applyFont="1" applyFill="1" applyBorder="1" applyAlignment="1">
      <alignment/>
    </xf>
    <xf numFmtId="170" fontId="3" fillId="0" borderId="0" xfId="42" applyNumberFormat="1" applyFont="1" applyFill="1" applyBorder="1" applyAlignment="1">
      <alignment/>
    </xf>
    <xf numFmtId="37" fontId="3" fillId="0" borderId="0" xfId="42" applyNumberFormat="1" applyFont="1" applyFill="1" applyBorder="1" applyAlignment="1">
      <alignment/>
    </xf>
    <xf numFmtId="170" fontId="4" fillId="0" borderId="11" xfId="42" applyNumberFormat="1" applyFont="1" applyFill="1" applyBorder="1" applyAlignment="1">
      <alignment/>
    </xf>
    <xf numFmtId="0" fontId="3" fillId="0" borderId="0" xfId="0" applyFont="1" applyFill="1" applyAlignment="1">
      <alignment/>
    </xf>
    <xf numFmtId="0" fontId="4" fillId="0" borderId="0" xfId="0" applyFont="1" applyFill="1" applyAlignment="1">
      <alignment horizontal="center"/>
    </xf>
    <xf numFmtId="170" fontId="3" fillId="0" borderId="12" xfId="42" applyNumberFormat="1" applyFont="1" applyFill="1" applyBorder="1" applyAlignment="1">
      <alignment/>
    </xf>
    <xf numFmtId="170" fontId="3" fillId="0" borderId="0" xfId="0" applyNumberFormat="1" applyFont="1" applyFill="1" applyBorder="1" applyAlignment="1">
      <alignment/>
    </xf>
    <xf numFmtId="170" fontId="4" fillId="0" borderId="0" xfId="0" applyNumberFormat="1" applyFont="1" applyFill="1" applyBorder="1" applyAlignment="1">
      <alignment/>
    </xf>
    <xf numFmtId="0" fontId="3" fillId="0" borderId="0" xfId="0" applyFont="1" applyFill="1" applyBorder="1" applyAlignment="1">
      <alignment/>
    </xf>
    <xf numFmtId="0" fontId="4" fillId="0" borderId="0" xfId="0" applyFont="1" applyFill="1" applyAlignment="1">
      <alignment/>
    </xf>
    <xf numFmtId="170" fontId="3" fillId="0" borderId="0" xfId="0" applyNumberFormat="1" applyFont="1" applyFill="1" applyAlignment="1">
      <alignment/>
    </xf>
    <xf numFmtId="170" fontId="4" fillId="0" borderId="11" xfId="0" applyNumberFormat="1" applyFont="1" applyFill="1" applyBorder="1" applyAlignment="1">
      <alignment/>
    </xf>
    <xf numFmtId="0" fontId="4" fillId="0" borderId="0" xfId="42" applyNumberFormat="1" applyFont="1" applyFill="1" applyBorder="1" applyAlignment="1">
      <alignment horizontal="left"/>
    </xf>
    <xf numFmtId="0" fontId="3" fillId="0" borderId="0" xfId="0" applyFont="1" applyFill="1" applyAlignment="1">
      <alignment horizontal="left"/>
    </xf>
    <xf numFmtId="0" fontId="3" fillId="0" borderId="0" xfId="0" applyFont="1" applyFill="1" applyBorder="1" applyAlignment="1">
      <alignment horizontal="left"/>
    </xf>
    <xf numFmtId="0" fontId="4" fillId="0" borderId="0" xfId="0" applyFont="1" applyFill="1" applyBorder="1" applyAlignment="1">
      <alignment/>
    </xf>
    <xf numFmtId="0" fontId="3" fillId="0" borderId="0" xfId="0" applyFont="1" applyFill="1" applyAlignment="1">
      <alignment horizontal="center"/>
    </xf>
    <xf numFmtId="0" fontId="4" fillId="0" borderId="0" xfId="0" applyFont="1" applyFill="1" applyBorder="1" applyAlignment="1">
      <alignment horizontal="left"/>
    </xf>
    <xf numFmtId="0" fontId="4" fillId="0" borderId="0" xfId="0" applyFont="1" applyFill="1" applyAlignment="1">
      <alignment horizontal="left"/>
    </xf>
    <xf numFmtId="170" fontId="3" fillId="0" borderId="13" xfId="42" applyNumberFormat="1" applyFont="1" applyFill="1" applyBorder="1" applyAlignment="1">
      <alignment/>
    </xf>
    <xf numFmtId="170" fontId="3" fillId="0" borderId="14" xfId="42" applyNumberFormat="1" applyFont="1" applyFill="1" applyBorder="1" applyAlignment="1">
      <alignment vertical="top" wrapText="1"/>
    </xf>
    <xf numFmtId="0" fontId="3" fillId="0" borderId="0" xfId="42" applyNumberFormat="1" applyFont="1" applyFill="1" applyBorder="1" applyAlignment="1">
      <alignment horizontal="left"/>
    </xf>
    <xf numFmtId="0" fontId="3" fillId="0" borderId="0" xfId="42" applyNumberFormat="1" applyFont="1" applyFill="1" applyBorder="1" applyAlignment="1">
      <alignment/>
    </xf>
    <xf numFmtId="170" fontId="4" fillId="0" borderId="0" xfId="0" applyNumberFormat="1" applyFont="1" applyFill="1" applyAlignment="1">
      <alignment/>
    </xf>
    <xf numFmtId="170" fontId="3" fillId="0" borderId="13" xfId="0" applyNumberFormat="1" applyFont="1" applyFill="1" applyBorder="1" applyAlignment="1">
      <alignment/>
    </xf>
    <xf numFmtId="170" fontId="3" fillId="0" borderId="0" xfId="42" applyNumberFormat="1" applyFont="1" applyFill="1" applyBorder="1" applyAlignment="1" quotePrefix="1">
      <alignment horizontal="center"/>
    </xf>
    <xf numFmtId="170" fontId="4" fillId="0" borderId="15" xfId="42" applyNumberFormat="1" applyFont="1" applyFill="1" applyBorder="1" applyAlignment="1">
      <alignment/>
    </xf>
    <xf numFmtId="0" fontId="3" fillId="0" borderId="0" xfId="0" applyFont="1" applyFill="1" applyAlignment="1">
      <alignment/>
    </xf>
    <xf numFmtId="0" fontId="3" fillId="0" borderId="0" xfId="0" applyFont="1" applyFill="1" applyAlignment="1" quotePrefix="1">
      <alignment horizontal="center"/>
    </xf>
    <xf numFmtId="0" fontId="7" fillId="0" borderId="0" xfId="0" applyFont="1" applyFill="1" applyAlignment="1">
      <alignment/>
    </xf>
    <xf numFmtId="0" fontId="7" fillId="0" borderId="0" xfId="0" applyFont="1" applyFill="1" applyAlignment="1">
      <alignment/>
    </xf>
    <xf numFmtId="0" fontId="6" fillId="0" borderId="0" xfId="0" applyFont="1" applyFill="1" applyAlignment="1">
      <alignment/>
    </xf>
    <xf numFmtId="170" fontId="3" fillId="0" borderId="0" xfId="42" applyNumberFormat="1" applyFont="1" applyFill="1" applyAlignment="1">
      <alignment vertical="top"/>
    </xf>
    <xf numFmtId="170" fontId="3" fillId="0" borderId="14" xfId="0" applyNumberFormat="1" applyFont="1" applyFill="1" applyBorder="1" applyAlignment="1">
      <alignment/>
    </xf>
    <xf numFmtId="0" fontId="3" fillId="0" borderId="0" xfId="0" applyFont="1" applyFill="1" applyAlignment="1" quotePrefix="1">
      <alignment horizontal="center" vertical="top"/>
    </xf>
    <xf numFmtId="170" fontId="4" fillId="0" borderId="0" xfId="42" applyNumberFormat="1" applyFont="1" applyFill="1" applyAlignment="1">
      <alignment/>
    </xf>
    <xf numFmtId="170" fontId="3" fillId="0" borderId="14" xfId="42" applyNumberFormat="1" applyFont="1" applyFill="1" applyBorder="1" applyAlignment="1">
      <alignment/>
    </xf>
    <xf numFmtId="0" fontId="3" fillId="0" borderId="0" xfId="0" applyFont="1" applyFill="1" applyBorder="1" applyAlignment="1">
      <alignment horizontal="center"/>
    </xf>
    <xf numFmtId="0" fontId="3" fillId="0" borderId="0" xfId="0" applyFont="1" applyFill="1" applyAlignment="1">
      <alignment vertical="top" wrapText="1"/>
    </xf>
    <xf numFmtId="0" fontId="4" fillId="0" borderId="0" xfId="0" applyFont="1" applyBorder="1" applyAlignment="1">
      <alignment horizontal="left"/>
    </xf>
    <xf numFmtId="0" fontId="4" fillId="0" borderId="0" xfId="0" applyFont="1" applyAlignment="1">
      <alignment horizontal="left"/>
    </xf>
    <xf numFmtId="0" fontId="3" fillId="0" borderId="0" xfId="0" applyFont="1" applyAlignment="1">
      <alignment/>
    </xf>
    <xf numFmtId="0" fontId="3" fillId="0" borderId="0" xfId="0" applyFont="1" applyBorder="1" applyAlignment="1">
      <alignment/>
    </xf>
    <xf numFmtId="0" fontId="4" fillId="0" borderId="0" xfId="0" applyFont="1" applyAlignment="1">
      <alignment/>
    </xf>
    <xf numFmtId="0" fontId="7" fillId="0" borderId="0" xfId="0" applyFont="1" applyBorder="1" applyAlignment="1">
      <alignment/>
    </xf>
    <xf numFmtId="0" fontId="7" fillId="0" borderId="0" xfId="0" applyFont="1" applyAlignment="1">
      <alignment/>
    </xf>
    <xf numFmtId="0" fontId="3" fillId="0" borderId="0" xfId="0" applyFont="1" applyAlignment="1">
      <alignment/>
    </xf>
    <xf numFmtId="0" fontId="4" fillId="0" borderId="0" xfId="0" applyFont="1" applyFill="1" applyBorder="1" applyAlignment="1">
      <alignment horizontal="center"/>
    </xf>
    <xf numFmtId="0" fontId="3" fillId="0" borderId="0" xfId="0" applyFont="1" applyBorder="1" applyAlignment="1">
      <alignment horizontal="center"/>
    </xf>
    <xf numFmtId="170" fontId="4" fillId="0" borderId="0" xfId="42" applyNumberFormat="1" applyFont="1" applyBorder="1" applyAlignment="1">
      <alignment/>
    </xf>
    <xf numFmtId="0" fontId="7" fillId="0" borderId="0" xfId="0" applyFont="1" applyBorder="1" applyAlignment="1">
      <alignment/>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quotePrefix="1">
      <alignment horizontal="center"/>
    </xf>
    <xf numFmtId="170" fontId="3" fillId="0" borderId="13" xfId="0" applyNumberFormat="1" applyFont="1" applyFill="1" applyBorder="1" applyAlignment="1" quotePrefix="1">
      <alignment horizontal="center" vertical="center"/>
    </xf>
    <xf numFmtId="170" fontId="3" fillId="0" borderId="14" xfId="0" applyNumberFormat="1" applyFont="1" applyFill="1" applyBorder="1" applyAlignment="1" quotePrefix="1">
      <alignment horizontal="center" vertical="center"/>
    </xf>
    <xf numFmtId="170" fontId="4" fillId="0" borderId="0" xfId="42" applyNumberFormat="1" applyFont="1" applyFill="1" applyAlignment="1">
      <alignment horizontal="center"/>
    </xf>
    <xf numFmtId="43" fontId="3" fillId="0" borderId="13" xfId="42" applyFont="1" applyFill="1" applyBorder="1" applyAlignment="1">
      <alignment/>
    </xf>
    <xf numFmtId="43" fontId="3" fillId="0" borderId="16" xfId="42" applyFont="1" applyFill="1" applyBorder="1" applyAlignment="1">
      <alignment/>
    </xf>
    <xf numFmtId="43" fontId="3" fillId="0" borderId="14" xfId="42" applyFont="1" applyFill="1" applyBorder="1" applyAlignment="1">
      <alignment/>
    </xf>
    <xf numFmtId="0" fontId="3" fillId="0" borderId="0" xfId="0" applyFont="1" applyFill="1" applyAlignment="1">
      <alignment wrapText="1"/>
    </xf>
    <xf numFmtId="15" fontId="3" fillId="0" borderId="0" xfId="0" applyNumberFormat="1" applyFont="1" applyFill="1" applyAlignment="1">
      <alignment/>
    </xf>
    <xf numFmtId="170" fontId="3" fillId="0" borderId="16" xfId="42" applyNumberFormat="1" applyFont="1" applyFill="1" applyBorder="1" applyAlignment="1">
      <alignment/>
    </xf>
    <xf numFmtId="0" fontId="6" fillId="0" borderId="0" xfId="0" applyFont="1" applyFill="1" applyAlignment="1">
      <alignment horizontal="center"/>
    </xf>
    <xf numFmtId="0" fontId="3" fillId="0" borderId="0" xfId="0" applyFont="1" applyFill="1" applyAlignment="1">
      <alignment horizontal="center" vertical="justify" wrapText="1"/>
    </xf>
    <xf numFmtId="0" fontId="3" fillId="0" borderId="0" xfId="0" applyFont="1" applyFill="1" applyAlignment="1">
      <alignment vertical="justify" wrapText="1"/>
    </xf>
    <xf numFmtId="0" fontId="3" fillId="0" borderId="0" xfId="0" applyFont="1" applyFill="1" applyAlignment="1">
      <alignment horizontal="justify" vertical="top" wrapText="1"/>
    </xf>
    <xf numFmtId="43" fontId="3" fillId="0" borderId="0" xfId="0" applyNumberFormat="1" applyFont="1" applyFill="1" applyAlignment="1">
      <alignment/>
    </xf>
    <xf numFmtId="170" fontId="4" fillId="0" borderId="0" xfId="42" applyNumberFormat="1" applyFont="1" applyFill="1" applyBorder="1" applyAlignment="1">
      <alignment horizontal="left"/>
    </xf>
    <xf numFmtId="170" fontId="4" fillId="0" borderId="0" xfId="42" applyNumberFormat="1" applyFont="1" applyFill="1" applyAlignment="1">
      <alignment vertical="top" wrapText="1"/>
    </xf>
    <xf numFmtId="170" fontId="4" fillId="0" borderId="17" xfId="42" applyNumberFormat="1" applyFont="1" applyFill="1" applyBorder="1" applyAlignment="1">
      <alignment/>
    </xf>
    <xf numFmtId="43" fontId="3" fillId="0" borderId="0" xfId="42" applyFont="1" applyFill="1" applyAlignment="1">
      <alignment/>
    </xf>
    <xf numFmtId="0" fontId="3" fillId="0" borderId="0" xfId="0" applyFont="1" applyFill="1" applyAlignment="1">
      <alignment horizontal="left" wrapText="1"/>
    </xf>
    <xf numFmtId="0" fontId="4" fillId="0" borderId="0" xfId="0" applyFont="1" applyFill="1" applyAlignment="1">
      <alignment horizontal="left" vertical="top" wrapText="1"/>
    </xf>
    <xf numFmtId="0" fontId="4" fillId="0" borderId="0" xfId="0" applyFont="1" applyFill="1" applyAlignment="1">
      <alignment vertical="top" wrapText="1"/>
    </xf>
    <xf numFmtId="0" fontId="3" fillId="0" borderId="0" xfId="0" applyFont="1" applyFill="1" applyAlignment="1">
      <alignment horizontal="left" vertical="top" wrapText="1"/>
    </xf>
    <xf numFmtId="170" fontId="3" fillId="0" borderId="0" xfId="42" applyNumberFormat="1" applyFont="1" applyFill="1" applyAlignment="1">
      <alignment horizontal="right" vertical="top"/>
    </xf>
    <xf numFmtId="170" fontId="3" fillId="0" borderId="0" xfId="42" applyNumberFormat="1" applyFont="1" applyFill="1" applyAlignment="1">
      <alignment horizontal="right"/>
    </xf>
    <xf numFmtId="170" fontId="4" fillId="0" borderId="11" xfId="42" applyNumberFormat="1" applyFont="1" applyFill="1" applyBorder="1" applyAlignment="1">
      <alignment horizontal="right"/>
    </xf>
    <xf numFmtId="0" fontId="4" fillId="0" borderId="0" xfId="0" applyFont="1" applyFill="1" applyAlignment="1">
      <alignment vertical="top"/>
    </xf>
    <xf numFmtId="0" fontId="4" fillId="0" borderId="0" xfId="0" applyFont="1" applyFill="1" applyAlignment="1">
      <alignment horizontal="center" vertical="top"/>
    </xf>
    <xf numFmtId="170" fontId="3" fillId="0" borderId="0" xfId="42" applyNumberFormat="1" applyFont="1" applyFill="1" applyAlignment="1">
      <alignment horizontal="center" vertical="top"/>
    </xf>
    <xf numFmtId="170" fontId="3" fillId="0" borderId="0" xfId="42" applyNumberFormat="1" applyFont="1" applyFill="1" applyAlignment="1">
      <alignment horizontal="center"/>
    </xf>
    <xf numFmtId="2" fontId="4" fillId="0" borderId="0" xfId="0" applyNumberFormat="1" applyFont="1" applyFill="1" applyAlignment="1">
      <alignment horizontal="left"/>
    </xf>
    <xf numFmtId="170" fontId="3" fillId="0" borderId="0" xfId="42" applyNumberFormat="1" applyFont="1" applyFill="1" applyBorder="1" applyAlignment="1">
      <alignment horizontal="center"/>
    </xf>
    <xf numFmtId="170" fontId="3" fillId="0" borderId="0" xfId="42" applyNumberFormat="1" applyFont="1" applyFill="1" applyBorder="1" applyAlignment="1">
      <alignment horizontal="center" vertical="top"/>
    </xf>
    <xf numFmtId="170" fontId="3" fillId="0" borderId="0" xfId="42" applyNumberFormat="1" applyFont="1" applyFill="1" applyBorder="1" applyAlignment="1">
      <alignment vertical="top"/>
    </xf>
    <xf numFmtId="170" fontId="4" fillId="0" borderId="17" xfId="0" applyNumberFormat="1" applyFont="1" applyFill="1" applyBorder="1" applyAlignment="1">
      <alignment/>
    </xf>
    <xf numFmtId="0" fontId="4" fillId="0" borderId="0" xfId="0" applyFont="1" applyFill="1" applyAlignment="1">
      <alignment horizontal="left" vertical="top"/>
    </xf>
    <xf numFmtId="0" fontId="4" fillId="0" borderId="0" xfId="0" applyFont="1" applyFill="1" applyAlignment="1">
      <alignment wrapText="1"/>
    </xf>
    <xf numFmtId="0" fontId="3" fillId="0" borderId="0" xfId="0" applyFont="1" applyFill="1" applyBorder="1" applyAlignment="1">
      <alignment horizontal="left" vertical="center"/>
    </xf>
    <xf numFmtId="170" fontId="3" fillId="0" borderId="11" xfId="42" applyNumberFormat="1" applyFont="1" applyFill="1" applyBorder="1" applyAlignment="1">
      <alignment horizontal="center"/>
    </xf>
    <xf numFmtId="0" fontId="8" fillId="0" borderId="0" xfId="0" applyFont="1" applyFill="1" applyAlignment="1">
      <alignment/>
    </xf>
    <xf numFmtId="170" fontId="4" fillId="0" borderId="15" xfId="0" applyNumberFormat="1" applyFont="1" applyFill="1" applyBorder="1" applyAlignment="1">
      <alignment/>
    </xf>
    <xf numFmtId="170" fontId="4" fillId="0" borderId="0" xfId="42" applyNumberFormat="1" applyFont="1" applyFill="1" applyBorder="1" applyAlignment="1">
      <alignment horizontal="right"/>
    </xf>
    <xf numFmtId="0" fontId="6" fillId="0" borderId="0" xfId="0" applyFont="1" applyFill="1" applyAlignment="1">
      <alignment horizontal="left"/>
    </xf>
    <xf numFmtId="0" fontId="7"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quotePrefix="1">
      <alignment horizontal="center"/>
    </xf>
    <xf numFmtId="170" fontId="4" fillId="0" borderId="0" xfId="42" applyNumberFormat="1" applyFont="1" applyFill="1" applyBorder="1" applyAlignment="1">
      <alignment horizontal="center"/>
    </xf>
    <xf numFmtId="170" fontId="3" fillId="0" borderId="0" xfId="0" applyNumberFormat="1" applyFont="1" applyFill="1" applyBorder="1" applyAlignment="1" quotePrefix="1">
      <alignment horizontal="center" vertical="center"/>
    </xf>
    <xf numFmtId="0" fontId="6" fillId="0" borderId="0" xfId="0" applyFont="1" applyFill="1" applyAlignment="1">
      <alignment horizontal="justify" vertical="top" wrapText="1"/>
    </xf>
    <xf numFmtId="0" fontId="9" fillId="0" borderId="0" xfId="0" applyFont="1" applyBorder="1" applyAlignment="1">
      <alignment/>
    </xf>
    <xf numFmtId="0" fontId="4" fillId="0" borderId="0" xfId="0" applyNumberFormat="1" applyFont="1" applyFill="1" applyBorder="1" applyAlignment="1" quotePrefix="1">
      <alignment horizontal="center"/>
    </xf>
    <xf numFmtId="0" fontId="10" fillId="0" borderId="0" xfId="0" applyNumberFormat="1" applyFont="1" applyFill="1" applyAlignment="1" quotePrefix="1">
      <alignment horizontal="center"/>
    </xf>
    <xf numFmtId="0" fontId="8" fillId="0" borderId="0" xfId="0" applyFont="1" applyFill="1" applyAlignment="1">
      <alignment/>
    </xf>
    <xf numFmtId="0" fontId="10" fillId="0" borderId="0" xfId="0" applyFont="1" applyFill="1" applyAlignment="1">
      <alignment horizontal="center"/>
    </xf>
    <xf numFmtId="0" fontId="5" fillId="0" borderId="0" xfId="0" applyFont="1" applyFill="1" applyBorder="1" applyAlignment="1">
      <alignment horizontal="center"/>
    </xf>
    <xf numFmtId="0" fontId="11" fillId="0" borderId="0" xfId="0" applyFont="1" applyFill="1" applyBorder="1" applyAlignment="1">
      <alignment horizontal="center"/>
    </xf>
    <xf numFmtId="0" fontId="8" fillId="0" borderId="0" xfId="0" applyFont="1" applyBorder="1" applyAlignment="1">
      <alignment/>
    </xf>
    <xf numFmtId="0" fontId="8" fillId="0" borderId="0" xfId="0" applyFont="1" applyBorder="1" applyAlignment="1">
      <alignment/>
    </xf>
    <xf numFmtId="170" fontId="3" fillId="0" borderId="0" xfId="42" applyNumberFormat="1" applyFont="1" applyFill="1" applyAlignment="1" quotePrefix="1">
      <alignment horizontal="center"/>
    </xf>
    <xf numFmtId="170" fontId="8" fillId="0" borderId="0" xfId="42" applyNumberFormat="1" applyFont="1" applyFill="1" applyAlignment="1" quotePrefix="1">
      <alignment horizontal="center"/>
    </xf>
    <xf numFmtId="0" fontId="8" fillId="0" borderId="0" xfId="0" applyFont="1" applyFill="1" applyAlignment="1" quotePrefix="1">
      <alignment horizontal="center"/>
    </xf>
    <xf numFmtId="0" fontId="4" fillId="0" borderId="0" xfId="0" applyFont="1" applyBorder="1" applyAlignment="1">
      <alignment/>
    </xf>
    <xf numFmtId="170" fontId="4" fillId="0" borderId="0" xfId="0" applyNumberFormat="1" applyFont="1" applyBorder="1" applyAlignment="1">
      <alignment/>
    </xf>
    <xf numFmtId="170" fontId="10" fillId="0" borderId="18" xfId="0" applyNumberFormat="1" applyFont="1" applyBorder="1" applyAlignment="1">
      <alignment/>
    </xf>
    <xf numFmtId="0" fontId="8" fillId="0" borderId="0" xfId="0" applyFont="1" applyBorder="1" applyAlignment="1">
      <alignment horizontal="center"/>
    </xf>
    <xf numFmtId="0" fontId="7" fillId="0" borderId="0" xfId="0" applyFont="1" applyBorder="1" applyAlignment="1">
      <alignment horizontal="center"/>
    </xf>
    <xf numFmtId="170" fontId="7" fillId="0" borderId="0" xfId="42" applyNumberFormat="1" applyFont="1" applyBorder="1" applyAlignment="1">
      <alignment/>
    </xf>
    <xf numFmtId="170" fontId="8" fillId="0" borderId="0" xfId="42" applyNumberFormat="1" applyFont="1" applyBorder="1" applyAlignment="1">
      <alignment/>
    </xf>
    <xf numFmtId="170" fontId="3" fillId="0" borderId="0" xfId="42" applyNumberFormat="1" applyFont="1" applyAlignment="1">
      <alignment/>
    </xf>
    <xf numFmtId="170" fontId="8" fillId="0" borderId="0" xfId="42" applyNumberFormat="1" applyFont="1" applyAlignment="1">
      <alignment/>
    </xf>
    <xf numFmtId="170" fontId="8" fillId="0" borderId="0" xfId="42" applyNumberFormat="1" applyFont="1" applyAlignment="1">
      <alignment horizontal="center"/>
    </xf>
    <xf numFmtId="0" fontId="7" fillId="0" borderId="0" xfId="0" applyFont="1" applyAlignment="1">
      <alignment horizontal="center"/>
    </xf>
    <xf numFmtId="170" fontId="10" fillId="0" borderId="15" xfId="42" applyNumberFormat="1" applyFont="1" applyBorder="1" applyAlignment="1">
      <alignment/>
    </xf>
    <xf numFmtId="0" fontId="8" fillId="0" borderId="0" xfId="0" applyFont="1" applyAlignment="1">
      <alignment horizontal="center"/>
    </xf>
    <xf numFmtId="170" fontId="3" fillId="0" borderId="0" xfId="0" applyNumberFormat="1" applyFont="1" applyAlignment="1">
      <alignment/>
    </xf>
    <xf numFmtId="170" fontId="7" fillId="0" borderId="0" xfId="42" applyNumberFormat="1" applyFont="1" applyFill="1" applyAlignment="1">
      <alignment horizontal="center"/>
    </xf>
    <xf numFmtId="170" fontId="8" fillId="0" borderId="0" xfId="42" applyNumberFormat="1" applyFont="1" applyFill="1" applyAlignment="1">
      <alignment horizontal="center"/>
    </xf>
    <xf numFmtId="170" fontId="10" fillId="0" borderId="10" xfId="0" applyNumberFormat="1" applyFont="1" applyBorder="1" applyAlignment="1">
      <alignment/>
    </xf>
    <xf numFmtId="0" fontId="8" fillId="0" borderId="0" xfId="0" applyFont="1" applyAlignment="1">
      <alignment/>
    </xf>
    <xf numFmtId="170" fontId="10" fillId="0" borderId="0" xfId="0" applyNumberFormat="1" applyFont="1" applyBorder="1" applyAlignment="1">
      <alignment/>
    </xf>
    <xf numFmtId="0" fontId="12" fillId="0" borderId="0" xfId="0" applyFont="1" applyFill="1" applyAlignment="1">
      <alignment/>
    </xf>
    <xf numFmtId="0" fontId="7" fillId="0" borderId="0" xfId="0" applyFont="1" applyAlignment="1">
      <alignment/>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Border="1" applyAlignment="1">
      <alignment/>
    </xf>
    <xf numFmtId="170" fontId="4" fillId="0" borderId="0" xfId="0" applyNumberFormat="1" applyFont="1" applyBorder="1" applyAlignment="1">
      <alignment horizontal="center"/>
    </xf>
    <xf numFmtId="0" fontId="3" fillId="0" borderId="0" xfId="0" applyFont="1" applyBorder="1" applyAlignment="1" quotePrefix="1">
      <alignment horizontal="center"/>
    </xf>
    <xf numFmtId="170" fontId="6" fillId="0" borderId="0" xfId="42" applyNumberFormat="1" applyFont="1" applyBorder="1" applyAlignment="1">
      <alignment/>
    </xf>
    <xf numFmtId="170" fontId="13" fillId="0" borderId="15" xfId="42" applyNumberFormat="1" applyFont="1" applyBorder="1" applyAlignment="1">
      <alignment/>
    </xf>
    <xf numFmtId="170" fontId="13" fillId="0" borderId="0" xfId="42" applyNumberFormat="1" applyFont="1" applyBorder="1" applyAlignment="1">
      <alignment/>
    </xf>
    <xf numFmtId="170" fontId="3" fillId="0" borderId="13" xfId="42" applyNumberFormat="1" applyFont="1" applyFill="1" applyBorder="1" applyAlignment="1">
      <alignment/>
    </xf>
    <xf numFmtId="170" fontId="3" fillId="0" borderId="16" xfId="42" applyNumberFormat="1" applyFont="1" applyFill="1" applyBorder="1" applyAlignment="1">
      <alignment/>
    </xf>
    <xf numFmtId="0" fontId="4" fillId="0" borderId="0" xfId="0" applyFont="1" applyBorder="1" applyAlignment="1">
      <alignment horizontal="center"/>
    </xf>
    <xf numFmtId="170" fontId="3" fillId="0" borderId="0" xfId="42" applyNumberFormat="1" applyFont="1" applyBorder="1" applyAlignment="1">
      <alignment/>
    </xf>
    <xf numFmtId="170" fontId="4" fillId="0" borderId="15" xfId="42" applyNumberFormat="1" applyFont="1" applyBorder="1" applyAlignment="1">
      <alignment/>
    </xf>
    <xf numFmtId="170" fontId="4" fillId="0" borderId="11" xfId="42" applyNumberFormat="1" applyFont="1" applyBorder="1" applyAlignment="1">
      <alignment/>
    </xf>
    <xf numFmtId="3" fontId="4" fillId="0" borderId="11" xfId="0" applyNumberFormat="1" applyFont="1" applyBorder="1" applyAlignment="1">
      <alignment/>
    </xf>
    <xf numFmtId="3" fontId="4" fillId="0" borderId="0" xfId="0" applyNumberFormat="1" applyFont="1" applyBorder="1" applyAlignment="1">
      <alignment/>
    </xf>
    <xf numFmtId="170" fontId="14" fillId="0" borderId="0" xfId="42" applyNumberFormat="1" applyFont="1" applyBorder="1" applyAlignment="1">
      <alignment/>
    </xf>
    <xf numFmtId="0" fontId="15" fillId="0" borderId="0" xfId="0" applyFont="1" applyFill="1" applyAlignment="1">
      <alignment/>
    </xf>
    <xf numFmtId="170" fontId="15" fillId="0" borderId="0" xfId="0" applyNumberFormat="1" applyFont="1" applyFill="1" applyAlignment="1">
      <alignment/>
    </xf>
    <xf numFmtId="15" fontId="3" fillId="0" borderId="0" xfId="0" applyNumberFormat="1" applyFont="1" applyFill="1" applyAlignment="1" quotePrefix="1">
      <alignment horizontal="left"/>
    </xf>
    <xf numFmtId="0" fontId="3" fillId="0" borderId="0" xfId="0" applyFont="1" applyBorder="1" applyAlignment="1">
      <alignment/>
    </xf>
    <xf numFmtId="0" fontId="3" fillId="0" borderId="13" xfId="0" applyFont="1" applyBorder="1" applyAlignment="1">
      <alignment/>
    </xf>
    <xf numFmtId="0" fontId="4" fillId="0" borderId="16" xfId="0" applyFont="1" applyFill="1" applyBorder="1" applyAlignment="1">
      <alignment horizontal="center"/>
    </xf>
    <xf numFmtId="0" fontId="3" fillId="0" borderId="14" xfId="0" applyFont="1" applyBorder="1" applyAlignment="1">
      <alignment/>
    </xf>
    <xf numFmtId="0" fontId="4" fillId="0" borderId="0" xfId="0" applyFont="1" applyAlignment="1">
      <alignment horizontal="center"/>
    </xf>
    <xf numFmtId="0" fontId="3" fillId="0" borderId="0" xfId="0" applyFont="1" applyAlignment="1">
      <alignment horizontal="center"/>
    </xf>
    <xf numFmtId="0" fontId="9" fillId="0" borderId="0" xfId="0" applyFont="1" applyFill="1" applyBorder="1" applyAlignment="1">
      <alignment/>
    </xf>
    <xf numFmtId="0" fontId="7" fillId="0" borderId="0" xfId="0" applyFont="1" applyFill="1" applyBorder="1" applyAlignment="1">
      <alignment/>
    </xf>
    <xf numFmtId="170" fontId="3" fillId="0" borderId="19" xfId="0" applyNumberFormat="1" applyFont="1" applyFill="1" applyBorder="1" applyAlignment="1">
      <alignment/>
    </xf>
    <xf numFmtId="170" fontId="3" fillId="0" borderId="20" xfId="0" applyNumberFormat="1" applyFont="1" applyFill="1" applyBorder="1" applyAlignment="1">
      <alignment/>
    </xf>
    <xf numFmtId="0" fontId="6" fillId="0" borderId="0" xfId="0" applyFont="1" applyFill="1" applyAlignment="1" quotePrefix="1">
      <alignment horizontal="center"/>
    </xf>
    <xf numFmtId="170" fontId="6" fillId="0" borderId="0" xfId="42" applyNumberFormat="1" applyFont="1" applyFill="1" applyBorder="1" applyAlignment="1" quotePrefix="1">
      <alignment horizontal="center"/>
    </xf>
    <xf numFmtId="0" fontId="4" fillId="0" borderId="0" xfId="0" applyFont="1" applyFill="1" applyAlignment="1" quotePrefix="1">
      <alignment/>
    </xf>
    <xf numFmtId="170" fontId="4" fillId="0" borderId="18" xfId="42" applyNumberFormat="1" applyFont="1" applyFill="1" applyBorder="1" applyAlignment="1">
      <alignment/>
    </xf>
    <xf numFmtId="0" fontId="6" fillId="0" borderId="0" xfId="0" applyFont="1" applyFill="1" applyAlignment="1" quotePrefix="1">
      <alignment horizontal="center" vertical="top"/>
    </xf>
    <xf numFmtId="170" fontId="6" fillId="0" borderId="0" xfId="42" applyNumberFormat="1" applyFont="1" applyFill="1" applyAlignment="1">
      <alignment vertical="top"/>
    </xf>
    <xf numFmtId="0" fontId="6" fillId="0" borderId="0" xfId="0" applyFont="1" applyFill="1" applyAlignment="1">
      <alignment/>
    </xf>
    <xf numFmtId="0" fontId="9" fillId="0" borderId="0" xfId="0" applyFont="1" applyFill="1" applyAlignment="1">
      <alignment/>
    </xf>
    <xf numFmtId="170" fontId="6" fillId="0" borderId="0" xfId="42" applyNumberFormat="1" applyFont="1" applyFill="1" applyAlignment="1">
      <alignment horizontal="left"/>
    </xf>
    <xf numFmtId="0" fontId="13" fillId="0" borderId="0" xfId="0" applyFont="1" applyFill="1" applyAlignment="1">
      <alignment/>
    </xf>
    <xf numFmtId="0" fontId="7" fillId="0" borderId="0" xfId="0" applyFont="1" applyFill="1" applyAlignment="1">
      <alignment horizontal="center"/>
    </xf>
    <xf numFmtId="170" fontId="4" fillId="0" borderId="10" xfId="0" applyNumberFormat="1" applyFont="1" applyFill="1" applyBorder="1" applyAlignment="1">
      <alignment/>
    </xf>
    <xf numFmtId="170" fontId="3" fillId="0" borderId="19" xfId="42" applyNumberFormat="1" applyFont="1" applyFill="1" applyBorder="1" applyAlignment="1">
      <alignment/>
    </xf>
    <xf numFmtId="170" fontId="3" fillId="0" borderId="20" xfId="42" applyNumberFormat="1" applyFont="1" applyFill="1" applyBorder="1" applyAlignment="1">
      <alignment/>
    </xf>
    <xf numFmtId="0" fontId="12"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4" fillId="0" borderId="0" xfId="0" applyNumberFormat="1" applyFont="1" applyFill="1" applyAlignment="1">
      <alignment horizontal="left"/>
    </xf>
    <xf numFmtId="0" fontId="3" fillId="0" borderId="0" xfId="0" applyNumberFormat="1" applyFont="1" applyFill="1" applyAlignment="1">
      <alignment/>
    </xf>
    <xf numFmtId="0" fontId="3" fillId="0" borderId="0" xfId="0" applyFont="1" applyFill="1" applyBorder="1" applyAlignment="1">
      <alignment vertical="top" wrapText="1"/>
    </xf>
    <xf numFmtId="0" fontId="4" fillId="32" borderId="13" xfId="0" applyNumberFormat="1" applyFont="1" applyFill="1" applyBorder="1" applyAlignment="1">
      <alignment horizontal="center" vertical="top" wrapText="1"/>
    </xf>
    <xf numFmtId="0" fontId="4" fillId="32" borderId="21" xfId="0" applyNumberFormat="1" applyFont="1" applyFill="1" applyBorder="1" applyAlignment="1">
      <alignment horizontal="center" vertical="top" wrapText="1"/>
    </xf>
    <xf numFmtId="0" fontId="4" fillId="32" borderId="22" xfId="0" applyNumberFormat="1" applyFont="1" applyFill="1" applyBorder="1" applyAlignment="1">
      <alignment horizontal="center" vertical="top" wrapText="1"/>
    </xf>
    <xf numFmtId="0" fontId="4" fillId="32" borderId="16" xfId="0" applyNumberFormat="1" applyFont="1" applyFill="1" applyBorder="1" applyAlignment="1">
      <alignment horizontal="center" vertical="top" wrapText="1"/>
    </xf>
    <xf numFmtId="0" fontId="4" fillId="32" borderId="23" xfId="0" applyNumberFormat="1" applyFont="1" applyFill="1" applyBorder="1" applyAlignment="1">
      <alignment horizontal="center" vertical="top" wrapText="1"/>
    </xf>
    <xf numFmtId="0" fontId="4" fillId="32" borderId="14" xfId="0" applyNumberFormat="1" applyFont="1" applyFill="1" applyBorder="1" applyAlignment="1">
      <alignment horizontal="center" vertical="top" wrapText="1"/>
    </xf>
    <xf numFmtId="0" fontId="4" fillId="32" borderId="24" xfId="0" applyNumberFormat="1" applyFont="1" applyFill="1" applyBorder="1" applyAlignment="1">
      <alignment horizontal="center" vertical="top" wrapText="1"/>
    </xf>
    <xf numFmtId="0" fontId="4" fillId="0" borderId="24" xfId="42" applyNumberFormat="1" applyFont="1" applyBorder="1" applyAlignment="1">
      <alignment/>
    </xf>
    <xf numFmtId="170" fontId="5" fillId="0" borderId="24" xfId="42" applyNumberFormat="1" applyFont="1" applyBorder="1" applyAlignment="1">
      <alignment/>
    </xf>
    <xf numFmtId="0" fontId="3" fillId="0" borderId="24" xfId="0" applyFont="1" applyFill="1" applyBorder="1" applyAlignment="1">
      <alignment/>
    </xf>
    <xf numFmtId="0" fontId="3" fillId="0" borderId="22" xfId="0" applyNumberFormat="1" applyFont="1" applyFill="1" applyBorder="1" applyAlignment="1">
      <alignment horizontal="left"/>
    </xf>
    <xf numFmtId="170" fontId="3" fillId="0" borderId="0" xfId="42" applyNumberFormat="1" applyFont="1" applyFill="1" applyBorder="1" applyAlignment="1">
      <alignment/>
    </xf>
    <xf numFmtId="43" fontId="3" fillId="0" borderId="16" xfId="42" applyFont="1" applyFill="1" applyBorder="1" applyAlignment="1">
      <alignment horizontal="center" vertical="center"/>
    </xf>
    <xf numFmtId="170" fontId="4" fillId="0" borderId="20" xfId="42" applyNumberFormat="1" applyFont="1" applyFill="1" applyBorder="1" applyAlignment="1">
      <alignment/>
    </xf>
    <xf numFmtId="170" fontId="3" fillId="0" borderId="16" xfId="42" applyNumberFormat="1" applyFont="1" applyBorder="1" applyAlignment="1">
      <alignment/>
    </xf>
    <xf numFmtId="0" fontId="3" fillId="0" borderId="22" xfId="0" applyFont="1" applyBorder="1" applyAlignment="1">
      <alignment/>
    </xf>
    <xf numFmtId="0" fontId="3" fillId="0" borderId="16" xfId="0" applyFont="1" applyBorder="1" applyAlignment="1">
      <alignment/>
    </xf>
    <xf numFmtId="0" fontId="4" fillId="0" borderId="24" xfId="0" applyNumberFormat="1" applyFont="1" applyFill="1" applyBorder="1" applyAlignment="1">
      <alignment horizontal="left"/>
    </xf>
    <xf numFmtId="170" fontId="4" fillId="0" borderId="24" xfId="42" applyNumberFormat="1" applyFont="1" applyFill="1" applyBorder="1" applyAlignment="1">
      <alignment/>
    </xf>
    <xf numFmtId="0" fontId="4" fillId="0" borderId="16" xfId="42" applyNumberFormat="1" applyFont="1" applyBorder="1" applyAlignment="1">
      <alignment/>
    </xf>
    <xf numFmtId="170" fontId="5" fillId="0" borderId="0" xfId="42" applyNumberFormat="1" applyFont="1" applyBorder="1" applyAlignment="1">
      <alignment/>
    </xf>
    <xf numFmtId="0" fontId="3" fillId="0" borderId="13" xfId="42" applyNumberFormat="1" applyFont="1" applyBorder="1" applyAlignment="1">
      <alignment/>
    </xf>
    <xf numFmtId="170" fontId="3" fillId="0" borderId="19" xfId="42" applyNumberFormat="1" applyFont="1" applyFill="1" applyBorder="1" applyAlignment="1">
      <alignment/>
    </xf>
    <xf numFmtId="0" fontId="3" fillId="0" borderId="17" xfId="42" applyNumberFormat="1" applyFont="1" applyFill="1" applyBorder="1" applyAlignment="1">
      <alignment/>
    </xf>
    <xf numFmtId="170" fontId="3" fillId="0" borderId="21" xfId="42" applyNumberFormat="1" applyFont="1" applyFill="1" applyBorder="1" applyAlignment="1">
      <alignment/>
    </xf>
    <xf numFmtId="170" fontId="3" fillId="0" borderId="17" xfId="42" applyNumberFormat="1" applyFont="1" applyFill="1" applyBorder="1" applyAlignment="1">
      <alignment/>
    </xf>
    <xf numFmtId="0" fontId="3" fillId="0" borderId="16" xfId="42" applyNumberFormat="1" applyFont="1" applyBorder="1" applyAlignment="1">
      <alignment/>
    </xf>
    <xf numFmtId="170" fontId="3" fillId="0" borderId="25" xfId="42" applyNumberFormat="1" applyFont="1" applyFill="1" applyBorder="1" applyAlignment="1">
      <alignment/>
    </xf>
    <xf numFmtId="0" fontId="3" fillId="0" borderId="0" xfId="42" applyNumberFormat="1" applyFont="1" applyFill="1" applyBorder="1" applyAlignment="1">
      <alignment/>
    </xf>
    <xf numFmtId="170" fontId="3" fillId="0" borderId="22" xfId="42" applyNumberFormat="1" applyFont="1" applyFill="1" applyBorder="1" applyAlignment="1">
      <alignment/>
    </xf>
    <xf numFmtId="0" fontId="3" fillId="0" borderId="16" xfId="0" applyNumberFormat="1" applyFont="1" applyBorder="1" applyAlignment="1">
      <alignment/>
    </xf>
    <xf numFmtId="0" fontId="3" fillId="0" borderId="14" xfId="42" applyNumberFormat="1" applyFont="1" applyBorder="1" applyAlignment="1">
      <alignment/>
    </xf>
    <xf numFmtId="170" fontId="3" fillId="0" borderId="20" xfId="42" applyNumberFormat="1" applyFont="1" applyFill="1" applyBorder="1" applyAlignment="1">
      <alignment/>
    </xf>
    <xf numFmtId="170" fontId="3" fillId="0" borderId="14" xfId="42" applyNumberFormat="1" applyFont="1" applyFill="1" applyBorder="1" applyAlignment="1">
      <alignment/>
    </xf>
    <xf numFmtId="0" fontId="3" fillId="0" borderId="12" xfId="42" applyNumberFormat="1" applyFont="1" applyFill="1" applyBorder="1" applyAlignment="1">
      <alignment/>
    </xf>
    <xf numFmtId="170" fontId="3" fillId="0" borderId="23" xfId="42" applyNumberFormat="1" applyFont="1" applyFill="1" applyBorder="1" applyAlignment="1">
      <alignment/>
    </xf>
    <xf numFmtId="170" fontId="4" fillId="0" borderId="26" xfId="42" applyNumberFormat="1" applyFont="1" applyFill="1" applyBorder="1" applyAlignment="1">
      <alignment/>
    </xf>
    <xf numFmtId="170" fontId="4" fillId="0" borderId="15" xfId="42" applyNumberFormat="1" applyFont="1" applyFill="1" applyBorder="1" applyAlignment="1">
      <alignment/>
    </xf>
    <xf numFmtId="170" fontId="4" fillId="0" borderId="16" xfId="42" applyNumberFormat="1" applyFont="1" applyFill="1" applyBorder="1" applyAlignment="1">
      <alignment/>
    </xf>
    <xf numFmtId="170" fontId="4" fillId="0" borderId="0" xfId="42" applyNumberFormat="1" applyFont="1" applyFill="1" applyBorder="1" applyAlignment="1">
      <alignment/>
    </xf>
    <xf numFmtId="0" fontId="3" fillId="0" borderId="22" xfId="42" applyNumberFormat="1" applyFont="1" applyBorder="1" applyAlignment="1">
      <alignment/>
    </xf>
    <xf numFmtId="0" fontId="3" fillId="0" borderId="16" xfId="0" applyNumberFormat="1" applyFont="1" applyFill="1" applyBorder="1" applyAlignment="1">
      <alignment horizontal="left"/>
    </xf>
    <xf numFmtId="0" fontId="3" fillId="0" borderId="14" xfId="0" applyNumberFormat="1" applyFont="1" applyFill="1" applyBorder="1" applyAlignment="1">
      <alignment horizontal="left"/>
    </xf>
    <xf numFmtId="0" fontId="4" fillId="0" borderId="14" xfId="0" applyNumberFormat="1" applyFont="1" applyFill="1" applyBorder="1" applyAlignment="1">
      <alignment horizontal="left"/>
    </xf>
    <xf numFmtId="170" fontId="4" fillId="0" borderId="27" xfId="42" applyNumberFormat="1" applyFont="1" applyFill="1" applyBorder="1" applyAlignment="1">
      <alignment/>
    </xf>
    <xf numFmtId="0" fontId="4" fillId="0" borderId="0" xfId="0" applyFont="1" applyAlignment="1">
      <alignment horizontal="right"/>
    </xf>
    <xf numFmtId="170" fontId="4" fillId="0" borderId="14" xfId="42" applyNumberFormat="1" applyFont="1" applyFill="1" applyBorder="1" applyAlignment="1">
      <alignment/>
    </xf>
    <xf numFmtId="170" fontId="4" fillId="0" borderId="14" xfId="42" applyNumberFormat="1" applyFont="1" applyFill="1" applyBorder="1" applyAlignment="1">
      <alignment/>
    </xf>
    <xf numFmtId="43" fontId="4" fillId="0" borderId="0" xfId="42" applyNumberFormat="1" applyFont="1" applyFill="1" applyAlignment="1" quotePrefix="1">
      <alignment horizontal="left"/>
    </xf>
    <xf numFmtId="0" fontId="4" fillId="0" borderId="0" xfId="0" applyFont="1" applyFill="1" applyAlignment="1" quotePrefix="1">
      <alignment horizontal="left"/>
    </xf>
    <xf numFmtId="2" fontId="4" fillId="0" borderId="0" xfId="0" applyNumberFormat="1" applyFont="1" applyFill="1" applyAlignment="1" quotePrefix="1">
      <alignment horizontal="left"/>
    </xf>
    <xf numFmtId="0" fontId="4" fillId="0" borderId="0" xfId="0" applyFont="1" applyFill="1" applyBorder="1" applyAlignment="1" quotePrefix="1">
      <alignment horizontal="left"/>
    </xf>
    <xf numFmtId="170" fontId="4" fillId="0" borderId="25" xfId="42" applyNumberFormat="1" applyFont="1" applyFill="1" applyBorder="1" applyAlignment="1">
      <alignment/>
    </xf>
    <xf numFmtId="170" fontId="4" fillId="0" borderId="13" xfId="42" applyNumberFormat="1" applyFont="1" applyFill="1" applyBorder="1" applyAlignment="1">
      <alignment/>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3" fillId="0" borderId="0" xfId="0" applyFont="1" applyFill="1" applyAlignment="1">
      <alignment horizontal="left"/>
    </xf>
    <xf numFmtId="0" fontId="3" fillId="0" borderId="0" xfId="0" applyFont="1" applyFill="1" applyAlignment="1">
      <alignment horizontal="left" vertical="justify" wrapText="1"/>
    </xf>
    <xf numFmtId="0" fontId="3" fillId="0" borderId="25" xfId="0" applyFont="1" applyFill="1" applyBorder="1" applyAlignment="1">
      <alignment horizontal="center" vertical="center"/>
    </xf>
    <xf numFmtId="0" fontId="6" fillId="0" borderId="0" xfId="0" applyFont="1" applyFill="1" applyAlignment="1">
      <alignment horizontal="justify" vertical="top" wrapText="1"/>
    </xf>
    <xf numFmtId="0" fontId="3" fillId="0" borderId="0" xfId="0" applyFont="1" applyFill="1" applyBorder="1" applyAlignment="1" quotePrefix="1">
      <alignment horizontal="center" vertical="center"/>
    </xf>
    <xf numFmtId="0" fontId="3" fillId="0" borderId="0" xfId="0" applyFont="1" applyFill="1" applyAlignment="1">
      <alignment horizontal="justify" vertical="top" wrapText="1"/>
    </xf>
    <xf numFmtId="0" fontId="4" fillId="0" borderId="0" xfId="0" applyNumberFormat="1" applyFont="1" applyFill="1" applyAlignment="1">
      <alignment horizontal="left"/>
    </xf>
    <xf numFmtId="0" fontId="4" fillId="32" borderId="13" xfId="0" applyNumberFormat="1" applyFont="1" applyFill="1" applyBorder="1" applyAlignment="1">
      <alignment horizontal="center" vertical="center" wrapText="1"/>
    </xf>
    <xf numFmtId="0" fontId="3" fillId="32" borderId="16"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4" fillId="32" borderId="28" xfId="0" applyNumberFormat="1" applyFont="1" applyFill="1" applyBorder="1" applyAlignment="1">
      <alignment horizontal="center" vertical="top" wrapText="1"/>
    </xf>
    <xf numFmtId="0" fontId="3" fillId="32" borderId="15" xfId="0" applyNumberFormat="1" applyFont="1" applyFill="1" applyBorder="1" applyAlignment="1">
      <alignment horizontal="center" vertical="top" wrapText="1"/>
    </xf>
    <xf numFmtId="0" fontId="3" fillId="32" borderId="26" xfId="0" applyNumberFormat="1" applyFont="1" applyFill="1" applyBorder="1" applyAlignment="1">
      <alignment horizontal="center" vertical="top" wrapText="1"/>
    </xf>
    <xf numFmtId="0" fontId="4" fillId="32" borderId="15" xfId="0" applyNumberFormat="1" applyFont="1" applyFill="1" applyBorder="1" applyAlignment="1">
      <alignment horizontal="center" vertical="top" wrapText="1"/>
    </xf>
    <xf numFmtId="0" fontId="4" fillId="32" borderId="26" xfId="0" applyNumberFormat="1" applyFont="1" applyFill="1" applyBorder="1" applyAlignment="1">
      <alignment horizontal="center" vertical="top" wrapText="1"/>
    </xf>
    <xf numFmtId="0" fontId="4" fillId="0" borderId="0" xfId="0" applyFont="1" applyFill="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ogram%20Files\All\Audit%202011\Accounts%20for%202011%20Audit\BMP%20Accounts%202011%20(Draft%2028.02.2012)\BMP_%202011%20(Draft%20version-28.2.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000%20chang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amp;E"/>
      <sheetName val="R&amp;P"/>
      <sheetName val="Notes-3"/>
      <sheetName val="Notes-(4-13)"/>
      <sheetName val="FA assets"/>
      <sheetName val="Ann-1"/>
      <sheetName val="Note-1(FD-4)"/>
      <sheetName val="FD Note 2"/>
    </sheetNames>
    <sheetDataSet>
      <sheetData sheetId="1">
        <row r="33">
          <cell r="J33">
            <v>5245711.469958328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I&amp;E"/>
      <sheetName val="R&amp;P"/>
      <sheetName val="Notes-3"/>
      <sheetName val="note"/>
      <sheetName val="Notes-(4-13)"/>
      <sheetName val="FA assets"/>
    </sheetNames>
    <sheetDataSet>
      <sheetData sheetId="3">
        <row r="51">
          <cell r="J5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2D050"/>
  </sheetPr>
  <dimension ref="A1:M116"/>
  <sheetViews>
    <sheetView zoomScaleSheetLayoutView="100" zoomScalePageLayoutView="0" workbookViewId="0" topLeftCell="A16">
      <selection activeCell="D58" sqref="D58"/>
    </sheetView>
  </sheetViews>
  <sheetFormatPr defaultColWidth="9.140625" defaultRowHeight="12.75"/>
  <cols>
    <col min="1" max="1" width="0.85546875" style="51" customWidth="1"/>
    <col min="2" max="2" width="15.7109375" style="9" customWidth="1"/>
    <col min="3" max="3" width="13.140625" style="9" customWidth="1"/>
    <col min="4" max="4" width="14.421875" style="51" bestFit="1" customWidth="1"/>
    <col min="5" max="5" width="6.140625" style="51" customWidth="1"/>
    <col min="6" max="6" width="6.421875" style="140" customWidth="1"/>
    <col min="7" max="7" width="11.00390625" style="140" bestFit="1" customWidth="1"/>
    <col min="8" max="8" width="1.7109375" style="56" customWidth="1"/>
    <col min="9" max="9" width="11.00390625" style="51" bestFit="1" customWidth="1"/>
    <col min="10" max="10" width="9.140625" style="47" customWidth="1"/>
    <col min="11" max="11" width="11.28125" style="47" bestFit="1" customWidth="1"/>
    <col min="12" max="12" width="14.00390625" style="47" bestFit="1" customWidth="1"/>
    <col min="13" max="13" width="11.8515625" style="47" bestFit="1" customWidth="1"/>
    <col min="14" max="16384" width="9.140625" style="47" customWidth="1"/>
  </cols>
  <sheetData>
    <row r="1" spans="2:3" ht="12.75">
      <c r="B1" s="15"/>
      <c r="C1" s="15"/>
    </row>
    <row r="2" spans="2:9" ht="16.5">
      <c r="B2" s="139" t="s">
        <v>58</v>
      </c>
      <c r="C2" s="15"/>
      <c r="D2" s="45"/>
      <c r="E2" s="45"/>
      <c r="F2" s="45"/>
      <c r="G2" s="45"/>
      <c r="H2" s="45"/>
      <c r="I2" s="45"/>
    </row>
    <row r="3" spans="2:9" ht="16.5">
      <c r="B3" s="139" t="s">
        <v>199</v>
      </c>
      <c r="C3" s="15"/>
      <c r="D3" s="46"/>
      <c r="E3" s="46"/>
      <c r="F3" s="46"/>
      <c r="G3" s="46"/>
      <c r="H3" s="45"/>
      <c r="I3" s="46"/>
    </row>
    <row r="4" spans="2:9" ht="16.5">
      <c r="B4" s="139" t="s">
        <v>544</v>
      </c>
      <c r="C4" s="15"/>
      <c r="D4" s="46"/>
      <c r="E4" s="46"/>
      <c r="F4" s="46"/>
      <c r="G4" s="46"/>
      <c r="H4" s="45"/>
      <c r="I4" s="46"/>
    </row>
    <row r="5" spans="4:9" ht="12.75">
      <c r="D5" s="46"/>
      <c r="E5" s="46"/>
      <c r="F5" s="46"/>
      <c r="G5" s="46"/>
      <c r="H5" s="45"/>
      <c r="I5" s="46"/>
    </row>
    <row r="6" spans="4:9" ht="12.75">
      <c r="D6" s="46"/>
      <c r="E6" s="46"/>
      <c r="F6" s="46"/>
      <c r="G6" s="46"/>
      <c r="H6" s="45"/>
      <c r="I6" s="46"/>
    </row>
    <row r="7" spans="1:9" ht="12.75">
      <c r="A7" s="47"/>
      <c r="D7" s="47"/>
      <c r="E7" s="47"/>
      <c r="F7" s="164"/>
      <c r="G7" s="141" t="s">
        <v>2</v>
      </c>
      <c r="H7" s="142"/>
      <c r="I7" s="141" t="s">
        <v>2</v>
      </c>
    </row>
    <row r="8" spans="1:9" ht="12.75">
      <c r="A8" s="47"/>
      <c r="D8" s="9"/>
      <c r="E8" s="9"/>
      <c r="F8" s="165" t="s">
        <v>6</v>
      </c>
      <c r="G8" s="143">
        <v>2013</v>
      </c>
      <c r="H8" s="142"/>
      <c r="I8" s="143">
        <v>2012</v>
      </c>
    </row>
    <row r="9" spans="1:9" ht="12.75">
      <c r="A9" s="47"/>
      <c r="B9" s="15" t="s">
        <v>5</v>
      </c>
      <c r="C9" s="15"/>
      <c r="D9" s="47"/>
      <c r="E9" s="47"/>
      <c r="F9" s="166"/>
      <c r="G9" s="144" t="s">
        <v>1</v>
      </c>
      <c r="H9" s="142"/>
      <c r="I9" s="144" t="s">
        <v>1</v>
      </c>
    </row>
    <row r="10" spans="1:9" ht="12.75">
      <c r="A10" s="47"/>
      <c r="D10" s="47"/>
      <c r="E10" s="47"/>
      <c r="F10" s="10"/>
      <c r="G10" s="10"/>
      <c r="H10" s="53"/>
      <c r="I10" s="53"/>
    </row>
    <row r="11" spans="1:9" ht="12.75">
      <c r="A11" s="47"/>
      <c r="B11" s="15" t="s">
        <v>294</v>
      </c>
      <c r="C11" s="15"/>
      <c r="D11" s="47"/>
      <c r="E11" s="47"/>
      <c r="F11" s="145"/>
      <c r="G11" s="145"/>
      <c r="H11" s="145"/>
      <c r="I11" s="146"/>
    </row>
    <row r="12" spans="1:9" ht="12.75">
      <c r="A12" s="47"/>
      <c r="B12" s="9" t="s">
        <v>39</v>
      </c>
      <c r="D12" s="47"/>
      <c r="E12" s="47"/>
      <c r="F12" s="147" t="s">
        <v>190</v>
      </c>
      <c r="G12" s="148">
        <f>'Note 3'!L87</f>
        <v>25858401.6966</v>
      </c>
      <c r="H12" s="148"/>
      <c r="I12" s="148">
        <v>19541930</v>
      </c>
    </row>
    <row r="13" spans="1:9" ht="12.75">
      <c r="A13" s="47"/>
      <c r="B13" s="9" t="s">
        <v>494</v>
      </c>
      <c r="D13" s="47"/>
      <c r="E13" s="47"/>
      <c r="F13" s="147">
        <v>15</v>
      </c>
      <c r="G13" s="148">
        <f>'Note 4-31'!E126</f>
        <v>10350041.82</v>
      </c>
      <c r="H13" s="148"/>
      <c r="I13" s="148">
        <f>'Note 4-31'!G126</f>
        <v>9634949.23</v>
      </c>
    </row>
    <row r="14" spans="1:9" ht="12.75">
      <c r="A14" s="47"/>
      <c r="D14" s="47"/>
      <c r="E14" s="47"/>
      <c r="F14" s="147"/>
      <c r="G14" s="149">
        <f>G12+G13+1</f>
        <v>36208444.5166</v>
      </c>
      <c r="H14" s="150"/>
      <c r="I14" s="149">
        <f>SUM(I12:I13)</f>
        <v>29176879.23</v>
      </c>
    </row>
    <row r="15" spans="1:9" ht="12.75">
      <c r="A15" s="47"/>
      <c r="D15" s="47"/>
      <c r="E15" s="47"/>
      <c r="F15" s="147"/>
      <c r="G15" s="147"/>
      <c r="H15" s="147"/>
      <c r="I15" s="148"/>
    </row>
    <row r="16" spans="1:9" ht="12.75">
      <c r="A16" s="47"/>
      <c r="B16" s="15" t="s">
        <v>295</v>
      </c>
      <c r="C16" s="15"/>
      <c r="D16" s="47"/>
      <c r="E16" s="47"/>
      <c r="F16" s="153"/>
      <c r="G16" s="153"/>
      <c r="H16" s="153"/>
      <c r="I16" s="55"/>
    </row>
    <row r="17" spans="2:9" ht="12.75">
      <c r="B17" s="9" t="s">
        <v>40</v>
      </c>
      <c r="D17" s="47"/>
      <c r="E17" s="47"/>
      <c r="F17" s="147" t="s">
        <v>188</v>
      </c>
      <c r="G17" s="154">
        <f>'Note 4-31'!$E$7</f>
        <v>59087422.760000005</v>
      </c>
      <c r="H17" s="154"/>
      <c r="I17" s="154">
        <f>'Note 4-31'!$G$7</f>
        <v>57508847.150000006</v>
      </c>
    </row>
    <row r="18" spans="2:9" ht="13.5" customHeight="1">
      <c r="B18" s="9" t="s">
        <v>288</v>
      </c>
      <c r="D18" s="47"/>
      <c r="E18" s="47"/>
      <c r="F18" s="147">
        <v>14</v>
      </c>
      <c r="G18" s="154">
        <f>'Note 4-31'!$E$116</f>
        <v>500100</v>
      </c>
      <c r="H18" s="154"/>
      <c r="I18" s="154">
        <f>'Note 4-31'!G116</f>
        <v>452039</v>
      </c>
    </row>
    <row r="19" spans="4:9" ht="13.5" customHeight="1">
      <c r="D19" s="47"/>
      <c r="E19" s="47"/>
      <c r="F19" s="54"/>
      <c r="G19" s="155">
        <f>G17+G18</f>
        <v>59587522.760000005</v>
      </c>
      <c r="H19" s="55"/>
      <c r="I19" s="155">
        <f>I17+I18</f>
        <v>57960886.150000006</v>
      </c>
    </row>
    <row r="20" spans="4:9" ht="13.5" customHeight="1">
      <c r="D20" s="47"/>
      <c r="E20" s="47"/>
      <c r="F20" s="54"/>
      <c r="G20" s="54"/>
      <c r="H20" s="54"/>
      <c r="I20" s="154"/>
    </row>
    <row r="21" spans="2:9" ht="13.5" thickBot="1">
      <c r="B21" s="15" t="s">
        <v>49</v>
      </c>
      <c r="C21" s="15"/>
      <c r="D21" s="47"/>
      <c r="E21" s="47"/>
      <c r="F21" s="54"/>
      <c r="G21" s="156">
        <f>G14+G19</f>
        <v>95795967.2766</v>
      </c>
      <c r="H21" s="55"/>
      <c r="I21" s="156">
        <f>I14+I19</f>
        <v>87137765.38000001</v>
      </c>
    </row>
    <row r="22" spans="4:9" ht="13.5" thickTop="1">
      <c r="D22" s="47"/>
      <c r="E22" s="47"/>
      <c r="F22" s="54"/>
      <c r="G22" s="54"/>
      <c r="H22" s="54"/>
      <c r="I22" s="54"/>
    </row>
    <row r="23" spans="2:9" ht="12.75">
      <c r="B23" s="15" t="s">
        <v>293</v>
      </c>
      <c r="C23" s="15"/>
      <c r="D23" s="47"/>
      <c r="E23" s="47"/>
      <c r="F23" s="54"/>
      <c r="G23" s="54"/>
      <c r="H23" s="54"/>
      <c r="I23" s="54"/>
    </row>
    <row r="24" spans="4:9" ht="12.75">
      <c r="D24" s="47"/>
      <c r="E24" s="47"/>
      <c r="F24" s="153"/>
      <c r="G24" s="153"/>
      <c r="H24" s="153"/>
      <c r="I24" s="153"/>
    </row>
    <row r="25" spans="2:9" ht="12.75">
      <c r="B25" s="15" t="s">
        <v>50</v>
      </c>
      <c r="C25" s="15"/>
      <c r="D25" s="47"/>
      <c r="E25" s="47"/>
      <c r="F25" s="153"/>
      <c r="G25" s="153"/>
      <c r="H25" s="153"/>
      <c r="I25" s="146"/>
    </row>
    <row r="26" spans="2:9" ht="5.25" customHeight="1">
      <c r="B26" s="15"/>
      <c r="C26" s="15"/>
      <c r="D26" s="47"/>
      <c r="E26" s="47"/>
      <c r="F26" s="153"/>
      <c r="G26" s="153"/>
      <c r="H26" s="153"/>
      <c r="I26" s="146"/>
    </row>
    <row r="27" spans="2:9" ht="12.75">
      <c r="B27" s="9" t="s">
        <v>7</v>
      </c>
      <c r="D27" s="47"/>
      <c r="E27" s="47"/>
      <c r="F27" s="147" t="s">
        <v>191</v>
      </c>
      <c r="G27" s="6">
        <f>'Note 4-31'!$E$35</f>
        <v>90444580.24059999</v>
      </c>
      <c r="H27" s="6"/>
      <c r="I27" s="6">
        <f>'Note 4-31'!$G$35</f>
        <v>82626616.03</v>
      </c>
    </row>
    <row r="28" spans="2:9" ht="12.75">
      <c r="B28" s="9" t="s">
        <v>361</v>
      </c>
      <c r="D28" s="47"/>
      <c r="E28" s="47"/>
      <c r="F28" s="147" t="s">
        <v>194</v>
      </c>
      <c r="G28" s="6">
        <f>'Note 4-31'!$E$67</f>
        <v>450693</v>
      </c>
      <c r="H28" s="6"/>
      <c r="I28" s="6">
        <f>'Note 4-31'!G67</f>
        <v>379456.25</v>
      </c>
    </row>
    <row r="29" spans="2:9" ht="12.75">
      <c r="B29" s="9" t="s">
        <v>495</v>
      </c>
      <c r="D29" s="47"/>
      <c r="E29" s="47"/>
      <c r="F29" s="54"/>
      <c r="G29" s="154">
        <v>3086940</v>
      </c>
      <c r="H29" s="154"/>
      <c r="I29" s="154">
        <v>3086940</v>
      </c>
    </row>
    <row r="30" spans="2:9" ht="12.75">
      <c r="B30" s="9" t="s">
        <v>297</v>
      </c>
      <c r="D30" s="47"/>
      <c r="E30" s="47"/>
      <c r="F30" s="54"/>
      <c r="G30" s="154">
        <v>35567</v>
      </c>
      <c r="H30" s="154"/>
      <c r="I30" s="154">
        <v>35567</v>
      </c>
    </row>
    <row r="31" spans="2:9" ht="12.75">
      <c r="B31" s="9" t="s">
        <v>496</v>
      </c>
      <c r="D31" s="47"/>
      <c r="E31" s="47"/>
      <c r="F31" s="54"/>
      <c r="G31" s="154">
        <v>77088</v>
      </c>
      <c r="H31" s="154"/>
      <c r="I31" s="154">
        <v>77087.5</v>
      </c>
    </row>
    <row r="32" spans="4:9" ht="5.25" customHeight="1">
      <c r="D32" s="47"/>
      <c r="E32" s="47"/>
      <c r="F32" s="54"/>
      <c r="G32" s="54"/>
      <c r="H32" s="54"/>
      <c r="I32" s="154"/>
    </row>
    <row r="33" spans="2:9" ht="12.75">
      <c r="B33" s="15" t="s">
        <v>70</v>
      </c>
      <c r="C33" s="15"/>
      <c r="D33" s="47"/>
      <c r="E33" s="47"/>
      <c r="F33" s="54"/>
      <c r="G33" s="54"/>
      <c r="H33" s="54"/>
      <c r="I33" s="6"/>
    </row>
    <row r="34" spans="2:9" ht="6.75" customHeight="1">
      <c r="B34" s="15"/>
      <c r="C34" s="15"/>
      <c r="D34" s="47"/>
      <c r="E34" s="47"/>
      <c r="F34" s="54"/>
      <c r="G34" s="54"/>
      <c r="H34" s="54"/>
      <c r="I34" s="6"/>
    </row>
    <row r="35" spans="2:9" ht="12.75">
      <c r="B35" s="9" t="s">
        <v>296</v>
      </c>
      <c r="D35" s="47"/>
      <c r="E35" s="47"/>
      <c r="F35" s="147">
        <v>10</v>
      </c>
      <c r="G35" s="154">
        <f>'Note 4-31'!$E$90</f>
        <v>1173000</v>
      </c>
      <c r="H35" s="154"/>
      <c r="I35" s="154">
        <f>'Note 4-31'!$G$90</f>
        <v>929000</v>
      </c>
    </row>
    <row r="36" spans="2:9" ht="12.75">
      <c r="B36" s="27" t="s">
        <v>263</v>
      </c>
      <c r="C36" s="27"/>
      <c r="D36" s="47"/>
      <c r="E36" s="47"/>
      <c r="F36" s="147" t="s">
        <v>195</v>
      </c>
      <c r="G36" s="154">
        <f>'Note 4-31'!E97</f>
        <v>528100</v>
      </c>
      <c r="H36" s="154"/>
      <c r="I36" s="154">
        <v>3100</v>
      </c>
    </row>
    <row r="37" spans="4:9" ht="12.75">
      <c r="D37" s="47"/>
      <c r="E37" s="47"/>
      <c r="F37" s="54"/>
      <c r="G37" s="54"/>
      <c r="H37" s="54"/>
      <c r="I37" s="55"/>
    </row>
    <row r="38" spans="2:13" ht="13.5" thickBot="1">
      <c r="B38" s="15" t="s">
        <v>48</v>
      </c>
      <c r="C38" s="15"/>
      <c r="D38" s="47"/>
      <c r="E38" s="47"/>
      <c r="F38" s="54"/>
      <c r="G38" s="157">
        <f>SUM(G27:G37)-1</f>
        <v>95795967.24059999</v>
      </c>
      <c r="H38" s="158"/>
      <c r="I38" s="157">
        <f>SUM(I27:I37)</f>
        <v>87137766.78</v>
      </c>
      <c r="K38" s="133"/>
      <c r="L38" s="127"/>
      <c r="M38" s="133"/>
    </row>
    <row r="39" spans="4:9" ht="13.5" thickTop="1">
      <c r="D39" s="47"/>
      <c r="E39" s="47"/>
      <c r="F39" s="54"/>
      <c r="G39" s="54"/>
      <c r="H39" s="54"/>
      <c r="I39" s="158"/>
    </row>
    <row r="40" spans="4:9" ht="12.75">
      <c r="D40" s="47"/>
      <c r="E40" s="47"/>
      <c r="F40" s="54"/>
      <c r="G40" s="54"/>
      <c r="H40" s="54"/>
      <c r="I40" s="158"/>
    </row>
    <row r="41" spans="2:9" ht="12.75">
      <c r="B41" s="9" t="s">
        <v>8</v>
      </c>
      <c r="D41" s="47"/>
      <c r="E41" s="47"/>
      <c r="F41" s="54"/>
      <c r="G41" s="54"/>
      <c r="H41" s="54"/>
      <c r="I41" s="159"/>
    </row>
    <row r="42" spans="1:9" ht="6.75" customHeight="1">
      <c r="A42" s="108"/>
      <c r="D42" s="36"/>
      <c r="E42" s="36"/>
      <c r="F42" s="35"/>
      <c r="G42" s="35"/>
      <c r="H42" s="102"/>
      <c r="I42" s="160"/>
    </row>
    <row r="43" spans="1:9" ht="12.75">
      <c r="A43" s="48"/>
      <c r="B43" s="9" t="s">
        <v>51</v>
      </c>
      <c r="D43" s="9"/>
      <c r="E43" s="9"/>
      <c r="F43" s="33"/>
      <c r="G43" s="33"/>
      <c r="H43" s="103"/>
      <c r="I43" s="161"/>
    </row>
    <row r="44" spans="1:12" ht="12.75">
      <c r="A44" s="48"/>
      <c r="B44" s="9" t="s">
        <v>52</v>
      </c>
      <c r="D44" s="9"/>
      <c r="E44" s="9"/>
      <c r="F44" s="33"/>
      <c r="G44" s="33"/>
      <c r="H44" s="103"/>
      <c r="I44" s="9"/>
      <c r="L44" s="133"/>
    </row>
    <row r="45" spans="1:12" ht="12.75">
      <c r="A45" s="48"/>
      <c r="D45" s="9"/>
      <c r="E45" s="9"/>
      <c r="F45" s="33"/>
      <c r="G45" s="33"/>
      <c r="H45" s="103"/>
      <c r="I45" s="9"/>
      <c r="L45" s="133"/>
    </row>
    <row r="49" spans="1:9" ht="12.75">
      <c r="A49" s="120"/>
      <c r="D49" s="9"/>
      <c r="E49" s="9"/>
      <c r="F49" s="33"/>
      <c r="G49" s="33"/>
      <c r="H49" s="103"/>
      <c r="I49" s="9"/>
    </row>
    <row r="50" spans="1:9" ht="12.75">
      <c r="A50" s="120"/>
      <c r="B50" s="10" t="s">
        <v>366</v>
      </c>
      <c r="C50" s="15"/>
      <c r="D50" s="153"/>
      <c r="E50" s="153"/>
      <c r="F50" s="49"/>
      <c r="G50" s="167"/>
      <c r="H50" s="153" t="s">
        <v>96</v>
      </c>
      <c r="I50" s="47"/>
    </row>
    <row r="51" spans="1:12" ht="12.75">
      <c r="A51" s="120"/>
      <c r="B51" s="22" t="s">
        <v>61</v>
      </c>
      <c r="D51" s="54"/>
      <c r="E51" s="54"/>
      <c r="F51" s="47"/>
      <c r="G51" s="168"/>
      <c r="H51" s="54" t="s">
        <v>61</v>
      </c>
      <c r="I51" s="47"/>
      <c r="L51" s="133"/>
    </row>
    <row r="52" spans="1:9" ht="12.75">
      <c r="A52" s="120"/>
      <c r="D52" s="48"/>
      <c r="E52" s="48"/>
      <c r="F52" s="47"/>
      <c r="G52" s="47"/>
      <c r="H52" s="48"/>
      <c r="I52" s="47"/>
    </row>
    <row r="53" spans="1:9" ht="12.75">
      <c r="A53" s="120"/>
      <c r="D53" s="9"/>
      <c r="E53" s="9"/>
      <c r="F53" s="33"/>
      <c r="G53" s="33"/>
      <c r="H53" s="103"/>
      <c r="I53" s="9"/>
    </row>
    <row r="54" spans="1:9" ht="12.75">
      <c r="A54" s="120"/>
      <c r="B54" s="9" t="s">
        <v>47</v>
      </c>
      <c r="D54" s="9"/>
      <c r="E54" s="9"/>
      <c r="F54" s="33"/>
      <c r="G54" s="33"/>
      <c r="H54" s="103"/>
      <c r="I54" s="9"/>
    </row>
    <row r="55" spans="2:3" ht="12.75">
      <c r="B55" s="162" t="s">
        <v>582</v>
      </c>
      <c r="C55" s="162"/>
    </row>
    <row r="110" spans="1:9" ht="12.75">
      <c r="A110" s="47"/>
      <c r="D110" s="47"/>
      <c r="E110" s="47"/>
      <c r="F110" s="52"/>
      <c r="G110" s="52"/>
      <c r="H110" s="163"/>
      <c r="I110" s="47"/>
    </row>
    <row r="111" spans="1:9" ht="12.75">
      <c r="A111" s="47"/>
      <c r="D111" s="47"/>
      <c r="E111" s="47"/>
      <c r="F111" s="52"/>
      <c r="G111" s="52"/>
      <c r="H111" s="163"/>
      <c r="I111" s="47"/>
    </row>
    <row r="112" spans="1:9" ht="12.75">
      <c r="A112" s="47"/>
      <c r="D112" s="47"/>
      <c r="E112" s="47"/>
      <c r="F112" s="52"/>
      <c r="G112" s="52"/>
      <c r="H112" s="163"/>
      <c r="I112" s="47"/>
    </row>
    <row r="113" spans="1:9" ht="12.75">
      <c r="A113" s="47"/>
      <c r="D113" s="47"/>
      <c r="E113" s="47"/>
      <c r="F113" s="52"/>
      <c r="G113" s="52"/>
      <c r="H113" s="163"/>
      <c r="I113" s="47"/>
    </row>
    <row r="114" spans="1:9" ht="12.75">
      <c r="A114" s="47"/>
      <c r="D114" s="47"/>
      <c r="E114" s="47"/>
      <c r="F114" s="52"/>
      <c r="G114" s="52"/>
      <c r="H114" s="163"/>
      <c r="I114" s="47"/>
    </row>
    <row r="115" spans="1:9" ht="12.75">
      <c r="A115" s="47"/>
      <c r="D115" s="47"/>
      <c r="E115" s="47"/>
      <c r="F115" s="52"/>
      <c r="G115" s="52"/>
      <c r="H115" s="163"/>
      <c r="I115" s="47"/>
    </row>
    <row r="116" spans="1:9" ht="12.75">
      <c r="A116" s="50"/>
      <c r="D116" s="50"/>
      <c r="E116" s="50"/>
      <c r="F116" s="56"/>
      <c r="G116" s="56"/>
      <c r="I116" s="50"/>
    </row>
  </sheetData>
  <sheetProtection/>
  <printOptions/>
  <pageMargins left="1.25" right="0.75" top="1.25" bottom="0.75" header="0.25" footer="0.5"/>
  <pageSetup firstPageNumber="2"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tabColor rgb="FF92D050"/>
  </sheetPr>
  <dimension ref="A1:V57"/>
  <sheetViews>
    <sheetView zoomScaleSheetLayoutView="100" zoomScalePageLayoutView="0" workbookViewId="0" topLeftCell="A31">
      <selection activeCell="H52" sqref="H52:J53"/>
    </sheetView>
  </sheetViews>
  <sheetFormatPr defaultColWidth="9.140625" defaultRowHeight="12.75"/>
  <cols>
    <col min="1" max="1" width="0.5625" style="47" customWidth="1"/>
    <col min="2" max="2" width="14.421875" style="9" customWidth="1"/>
    <col min="3" max="3" width="21.28125" style="9" customWidth="1"/>
    <col min="4" max="4" width="14.421875" style="9" bestFit="1" customWidth="1"/>
    <col min="5" max="5" width="9.421875" style="9" customWidth="1"/>
    <col min="6" max="6" width="6.28125" style="9" hidden="1" customWidth="1"/>
    <col min="7" max="7" width="6.8515625" style="22" customWidth="1"/>
    <col min="8" max="8" width="9.8515625" style="9" bestFit="1" customWidth="1"/>
    <col min="9" max="9" width="1.1484375" style="14" customWidth="1"/>
    <col min="10" max="10" width="9.8515625" style="9" bestFit="1" customWidth="1"/>
    <col min="11" max="11" width="1.57421875" style="47" hidden="1" customWidth="1"/>
    <col min="12" max="12" width="10.7109375" style="47" hidden="1" customWidth="1"/>
    <col min="13" max="13" width="9.00390625" style="47" hidden="1" customWidth="1"/>
    <col min="14" max="14" width="1.7109375" style="47" hidden="1" customWidth="1"/>
    <col min="15" max="15" width="12.00390625" style="47" hidden="1" customWidth="1"/>
    <col min="16" max="16" width="7.00390625" style="47" hidden="1" customWidth="1"/>
    <col min="17" max="17" width="8.28125" style="47" hidden="1" customWidth="1"/>
    <col min="18" max="18" width="9.00390625" style="47" hidden="1" customWidth="1"/>
    <col min="19" max="19" width="9.140625" style="47" hidden="1" customWidth="1"/>
    <col min="20" max="16384" width="9.140625" style="47" customWidth="1"/>
  </cols>
  <sheetData>
    <row r="1" spans="1:16" ht="16.5">
      <c r="A1" s="108"/>
      <c r="B1" s="139" t="s">
        <v>58</v>
      </c>
      <c r="C1" s="15"/>
      <c r="D1" s="15"/>
      <c r="K1" s="45"/>
      <c r="L1" s="45"/>
      <c r="M1" s="45"/>
      <c r="N1" s="45"/>
      <c r="O1" s="45"/>
      <c r="P1" s="45"/>
    </row>
    <row r="2" spans="1:16" ht="16.5">
      <c r="A2" s="108"/>
      <c r="B2" s="139" t="s">
        <v>200</v>
      </c>
      <c r="C2" s="15"/>
      <c r="D2" s="15"/>
      <c r="K2" s="46"/>
      <c r="M2" s="46"/>
      <c r="N2" s="46"/>
      <c r="O2" s="46"/>
      <c r="P2" s="46"/>
    </row>
    <row r="3" spans="1:16" ht="16.5">
      <c r="A3" s="50"/>
      <c r="B3" s="139" t="s">
        <v>545</v>
      </c>
      <c r="C3" s="15"/>
      <c r="D3" s="15"/>
      <c r="K3" s="46"/>
      <c r="L3" s="46"/>
      <c r="M3" s="46"/>
      <c r="N3" s="46"/>
      <c r="O3" s="46"/>
      <c r="P3" s="46"/>
    </row>
    <row r="4" spans="1:16" ht="13.5" customHeight="1">
      <c r="A4" s="50"/>
      <c r="B4" s="139"/>
      <c r="C4" s="15"/>
      <c r="D4" s="15"/>
      <c r="K4" s="46"/>
      <c r="L4" s="46"/>
      <c r="M4" s="46"/>
      <c r="N4" s="46"/>
      <c r="O4" s="46"/>
      <c r="P4" s="46"/>
    </row>
    <row r="5" spans="1:16" ht="12.75">
      <c r="A5" s="50"/>
      <c r="G5" s="247" t="s">
        <v>6</v>
      </c>
      <c r="H5" s="57">
        <v>2013</v>
      </c>
      <c r="I5" s="53"/>
      <c r="J5" s="57">
        <v>2012</v>
      </c>
      <c r="K5" s="33"/>
      <c r="L5" s="109"/>
      <c r="M5" s="110">
        <v>2006</v>
      </c>
      <c r="N5" s="111"/>
      <c r="O5" s="110">
        <v>2005</v>
      </c>
      <c r="P5" s="112" t="s">
        <v>17</v>
      </c>
    </row>
    <row r="6" spans="1:16" ht="12" customHeight="1">
      <c r="A6" s="50"/>
      <c r="B6" s="15" t="s">
        <v>15</v>
      </c>
      <c r="G6" s="248"/>
      <c r="H6" s="58" t="s">
        <v>1</v>
      </c>
      <c r="I6" s="53"/>
      <c r="J6" s="58" t="s">
        <v>1</v>
      </c>
      <c r="K6" s="10"/>
      <c r="L6" s="113"/>
      <c r="M6" s="114" t="s">
        <v>1</v>
      </c>
      <c r="N6" s="112"/>
      <c r="O6" s="114" t="s">
        <v>1</v>
      </c>
      <c r="P6" s="114" t="s">
        <v>1</v>
      </c>
    </row>
    <row r="7" spans="1:16" ht="9.75" customHeight="1">
      <c r="A7" s="50"/>
      <c r="J7" s="3"/>
      <c r="K7" s="56"/>
      <c r="L7" s="50"/>
      <c r="M7" s="115"/>
      <c r="N7" s="116"/>
      <c r="O7" s="115"/>
      <c r="P7" s="115"/>
    </row>
    <row r="8" spans="1:16" ht="12.75" customHeight="1">
      <c r="A8" s="50"/>
      <c r="B8" s="9" t="s">
        <v>475</v>
      </c>
      <c r="G8" s="34" t="s">
        <v>189</v>
      </c>
      <c r="H8" s="31">
        <f>'Note 4-31'!E40</f>
        <v>82269194</v>
      </c>
      <c r="I8" s="31"/>
      <c r="J8" s="3">
        <f>'R&amp;P'!$I$12</f>
        <v>57165856</v>
      </c>
      <c r="K8" s="34"/>
      <c r="L8" s="117"/>
      <c r="M8" s="118">
        <v>0</v>
      </c>
      <c r="N8" s="119"/>
      <c r="O8" s="118" t="e">
        <v>#REF!</v>
      </c>
      <c r="P8" s="118" t="e">
        <v>#REF!</v>
      </c>
    </row>
    <row r="9" spans="1:16" ht="12.75" customHeight="1">
      <c r="A9" s="50"/>
      <c r="B9" s="9" t="s">
        <v>258</v>
      </c>
      <c r="G9" s="34" t="s">
        <v>192</v>
      </c>
      <c r="H9" s="31">
        <f>'Note 4-31'!E52</f>
        <v>4988193</v>
      </c>
      <c r="I9" s="31"/>
      <c r="J9" s="3">
        <f>'R&amp;P'!I13</f>
        <v>3131967</v>
      </c>
      <c r="K9" s="34"/>
      <c r="L9" s="117"/>
      <c r="M9" s="118"/>
      <c r="N9" s="119"/>
      <c r="O9" s="118"/>
      <c r="P9" s="118"/>
    </row>
    <row r="10" spans="1:16" ht="12.75" customHeight="1">
      <c r="A10" s="50"/>
      <c r="B10" s="9" t="s">
        <v>257</v>
      </c>
      <c r="G10" s="34" t="s">
        <v>193</v>
      </c>
      <c r="H10" s="31">
        <f>'Note 4-31'!E58</f>
        <v>2770000</v>
      </c>
      <c r="I10" s="31"/>
      <c r="J10" s="3">
        <f>'R&amp;P'!I14</f>
        <v>2579000</v>
      </c>
      <c r="K10" s="34"/>
      <c r="L10" s="117"/>
      <c r="M10" s="118"/>
      <c r="N10" s="119"/>
      <c r="O10" s="118"/>
      <c r="P10" s="118"/>
    </row>
    <row r="11" spans="1:16" ht="12.75" customHeight="1">
      <c r="A11" s="50"/>
      <c r="B11" s="9" t="s">
        <v>280</v>
      </c>
      <c r="G11" s="34">
        <v>12</v>
      </c>
      <c r="H11" s="31">
        <f>'Note 4-31'!E102</f>
        <v>931940.91</v>
      </c>
      <c r="I11" s="31"/>
      <c r="J11" s="3">
        <f>'Note 4-31'!G102</f>
        <v>1393156.88</v>
      </c>
      <c r="K11" s="34"/>
      <c r="L11" s="117"/>
      <c r="M11" s="118"/>
      <c r="N11" s="119"/>
      <c r="O11" s="118"/>
      <c r="P11" s="118"/>
    </row>
    <row r="12" spans="1:16" ht="12.75" customHeight="1">
      <c r="A12" s="50"/>
      <c r="B12" s="9" t="s">
        <v>259</v>
      </c>
      <c r="G12" s="34" t="s">
        <v>197</v>
      </c>
      <c r="H12" s="31">
        <f>'Note 4-31'!E108</f>
        <v>169276</v>
      </c>
      <c r="I12" s="31"/>
      <c r="J12" s="3">
        <f>'Note 4-31'!G108</f>
        <v>793770</v>
      </c>
      <c r="K12" s="34"/>
      <c r="L12" s="117"/>
      <c r="M12" s="118"/>
      <c r="N12" s="119"/>
      <c r="O12" s="118"/>
      <c r="P12" s="118"/>
    </row>
    <row r="13" spans="1:16" ht="12.75" customHeight="1">
      <c r="A13" s="50"/>
      <c r="B13" s="9" t="s">
        <v>282</v>
      </c>
      <c r="G13" s="34"/>
      <c r="H13" s="31">
        <v>86500</v>
      </c>
      <c r="I13" s="31"/>
      <c r="J13" s="3">
        <f>'R&amp;P'!I24</f>
        <v>191300</v>
      </c>
      <c r="K13" s="34"/>
      <c r="L13" s="117"/>
      <c r="M13" s="118"/>
      <c r="N13" s="119"/>
      <c r="O13" s="118"/>
      <c r="P13" s="118"/>
    </row>
    <row r="14" spans="1:16" ht="12.75" customHeight="1">
      <c r="A14" s="50"/>
      <c r="B14" s="9" t="s">
        <v>579</v>
      </c>
      <c r="G14" s="34"/>
      <c r="H14" s="31">
        <v>602285</v>
      </c>
      <c r="I14" s="31"/>
      <c r="J14" s="3"/>
      <c r="K14" s="34"/>
      <c r="L14" s="117"/>
      <c r="M14" s="118"/>
      <c r="N14" s="119"/>
      <c r="O14" s="118"/>
      <c r="P14" s="118"/>
    </row>
    <row r="15" spans="1:16" ht="12.75" customHeight="1">
      <c r="A15" s="50"/>
      <c r="B15" s="9" t="s">
        <v>568</v>
      </c>
      <c r="G15" s="34"/>
      <c r="H15" s="31">
        <v>184500</v>
      </c>
      <c r="I15" s="31"/>
      <c r="J15" s="3"/>
      <c r="K15" s="34"/>
      <c r="L15" s="117"/>
      <c r="M15" s="118"/>
      <c r="N15" s="119"/>
      <c r="O15" s="118"/>
      <c r="P15" s="118"/>
    </row>
    <row r="16" spans="1:16" ht="12.75" customHeight="1">
      <c r="A16" s="50"/>
      <c r="B16" s="9" t="s">
        <v>497</v>
      </c>
      <c r="G16" s="34"/>
      <c r="H16" s="31">
        <v>162960</v>
      </c>
      <c r="I16" s="31"/>
      <c r="J16" s="31">
        <v>153635</v>
      </c>
      <c r="K16" s="34"/>
      <c r="L16" s="117"/>
      <c r="M16" s="118"/>
      <c r="N16" s="119"/>
      <c r="O16" s="118"/>
      <c r="P16" s="118"/>
    </row>
    <row r="17" spans="1:16" ht="12.75" customHeight="1">
      <c r="A17" s="50"/>
      <c r="B17" s="9" t="s">
        <v>498</v>
      </c>
      <c r="G17" s="34"/>
      <c r="H17" s="31">
        <v>37300</v>
      </c>
      <c r="I17" s="31"/>
      <c r="J17" s="31">
        <v>55403</v>
      </c>
      <c r="K17" s="34"/>
      <c r="L17" s="117"/>
      <c r="M17" s="118"/>
      <c r="N17" s="119"/>
      <c r="O17" s="118"/>
      <c r="P17" s="118"/>
    </row>
    <row r="18" spans="1:16" ht="12.75" customHeight="1">
      <c r="A18" s="50"/>
      <c r="B18" s="9" t="s">
        <v>423</v>
      </c>
      <c r="G18" s="34"/>
      <c r="H18" s="31">
        <v>58080</v>
      </c>
      <c r="I18" s="31"/>
      <c r="J18" s="31">
        <v>104880</v>
      </c>
      <c r="K18" s="34"/>
      <c r="L18" s="117"/>
      <c r="M18" s="118"/>
      <c r="N18" s="119"/>
      <c r="O18" s="118"/>
      <c r="P18" s="118"/>
    </row>
    <row r="19" spans="1:16" ht="12.75" customHeight="1">
      <c r="A19" s="50"/>
      <c r="B19" s="9" t="s">
        <v>283</v>
      </c>
      <c r="G19" s="34"/>
      <c r="H19" s="31">
        <v>58667</v>
      </c>
      <c r="I19" s="31"/>
      <c r="J19" s="31">
        <v>72737</v>
      </c>
      <c r="K19" s="34"/>
      <c r="L19" s="117"/>
      <c r="M19" s="118"/>
      <c r="N19" s="119"/>
      <c r="O19" s="118"/>
      <c r="P19" s="118"/>
    </row>
    <row r="20" spans="1:16" ht="12.75" customHeight="1">
      <c r="A20" s="50"/>
      <c r="B20" s="9" t="s">
        <v>281</v>
      </c>
      <c r="H20" s="31">
        <v>1649445</v>
      </c>
      <c r="I20" s="31"/>
      <c r="J20" s="31">
        <v>3248404</v>
      </c>
      <c r="K20" s="34"/>
      <c r="L20" s="117"/>
      <c r="M20" s="118"/>
      <c r="N20" s="119"/>
      <c r="O20" s="118"/>
      <c r="P20" s="118"/>
    </row>
    <row r="21" spans="1:16" ht="12.75" customHeight="1" thickBot="1">
      <c r="A21" s="120"/>
      <c r="B21" s="15" t="s">
        <v>41</v>
      </c>
      <c r="H21" s="32">
        <f>SUM(H8:H20)</f>
        <v>93968340.91</v>
      </c>
      <c r="I21" s="5"/>
      <c r="J21" s="32">
        <f>SUM(J8:J20)</f>
        <v>68890108.88</v>
      </c>
      <c r="K21" s="54"/>
      <c r="L21" s="121"/>
      <c r="M21" s="122">
        <v>770</v>
      </c>
      <c r="N21" s="123"/>
      <c r="O21" s="122" t="e">
        <v>#REF!</v>
      </c>
      <c r="P21" s="122" t="e">
        <v>#REF!</v>
      </c>
    </row>
    <row r="22" spans="1:16" ht="10.5" customHeight="1">
      <c r="A22" s="50"/>
      <c r="J22" s="3"/>
      <c r="K22" s="124"/>
      <c r="L22" s="125"/>
      <c r="M22" s="126"/>
      <c r="N22" s="123"/>
      <c r="O22" s="126"/>
      <c r="P22" s="126"/>
    </row>
    <row r="23" spans="1:16" ht="12.75" customHeight="1">
      <c r="A23" s="50"/>
      <c r="B23" s="15" t="s">
        <v>14</v>
      </c>
      <c r="J23" s="3"/>
      <c r="K23" s="124"/>
      <c r="L23" s="125"/>
      <c r="M23" s="126"/>
      <c r="N23" s="123"/>
      <c r="O23" s="126"/>
      <c r="P23" s="126"/>
    </row>
    <row r="24" spans="1:16" ht="12.75" customHeight="1">
      <c r="A24" s="50"/>
      <c r="B24" s="9" t="s">
        <v>72</v>
      </c>
      <c r="G24" s="34">
        <v>16</v>
      </c>
      <c r="H24" s="3">
        <f>'Note 4-31'!E205</f>
        <v>15830126</v>
      </c>
      <c r="I24" s="6"/>
      <c r="J24" s="3">
        <f>'Note 4-31'!G205</f>
        <v>15054188</v>
      </c>
      <c r="K24" s="54"/>
      <c r="L24" s="127"/>
      <c r="M24" s="128">
        <v>496749</v>
      </c>
      <c r="N24" s="123"/>
      <c r="O24" s="128" t="e">
        <v>#REF!</v>
      </c>
      <c r="P24" s="128" t="e">
        <v>#REF!</v>
      </c>
    </row>
    <row r="25" spans="1:16" ht="12.75" customHeight="1">
      <c r="A25" s="50"/>
      <c r="B25" s="9" t="s">
        <v>73</v>
      </c>
      <c r="G25" s="34">
        <v>17</v>
      </c>
      <c r="H25" s="3">
        <f>'R&amp;P'!G33</f>
        <v>2879685</v>
      </c>
      <c r="I25" s="6"/>
      <c r="J25" s="3">
        <f>'R&amp;P'!I33</f>
        <v>2648670</v>
      </c>
      <c r="K25" s="54"/>
      <c r="L25" s="127"/>
      <c r="M25" s="128">
        <v>203400</v>
      </c>
      <c r="N25" s="123"/>
      <c r="O25" s="128">
        <v>132400</v>
      </c>
      <c r="P25" s="128">
        <v>581379</v>
      </c>
    </row>
    <row r="26" spans="1:22" ht="12.75" customHeight="1">
      <c r="A26" s="50"/>
      <c r="B26" s="9" t="s">
        <v>74</v>
      </c>
      <c r="G26" s="34">
        <v>18</v>
      </c>
      <c r="H26" s="3">
        <f>'R&amp;P'!G34</f>
        <v>797342</v>
      </c>
      <c r="I26" s="6"/>
      <c r="J26" s="3">
        <f>'R&amp;P'!I34</f>
        <v>1009424</v>
      </c>
      <c r="K26" s="54"/>
      <c r="L26" s="127"/>
      <c r="M26" s="128">
        <v>166170</v>
      </c>
      <c r="N26" s="129"/>
      <c r="O26" s="128" t="e">
        <v>#REF!</v>
      </c>
      <c r="P26" s="128" t="e">
        <v>#REF!</v>
      </c>
      <c r="V26" s="9"/>
    </row>
    <row r="27" spans="1:16" ht="12.75" customHeight="1">
      <c r="A27" s="50"/>
      <c r="B27" s="9" t="s">
        <v>75</v>
      </c>
      <c r="G27" s="34">
        <v>19</v>
      </c>
      <c r="H27" s="3">
        <f>'R&amp;P'!G35</f>
        <v>5244954</v>
      </c>
      <c r="I27" s="6"/>
      <c r="J27" s="3">
        <f>'R&amp;P'!I35</f>
        <v>5043381</v>
      </c>
      <c r="K27" s="54"/>
      <c r="L27" s="3"/>
      <c r="M27" s="128"/>
      <c r="N27" s="129"/>
      <c r="O27" s="128"/>
      <c r="P27" s="128"/>
    </row>
    <row r="28" spans="1:16" ht="12.75" customHeight="1">
      <c r="A28" s="50"/>
      <c r="B28" s="250" t="s">
        <v>76</v>
      </c>
      <c r="C28" s="250"/>
      <c r="D28" s="250"/>
      <c r="E28" s="250"/>
      <c r="G28" s="34">
        <v>20</v>
      </c>
      <c r="H28" s="3">
        <f>'Note 4-31'!E395</f>
        <v>32976955</v>
      </c>
      <c r="I28" s="6"/>
      <c r="J28" s="3">
        <f>'Note 4-31'!G395</f>
        <v>21527808</v>
      </c>
      <c r="K28" s="54"/>
      <c r="L28" s="3"/>
      <c r="M28" s="128"/>
      <c r="N28" s="129"/>
      <c r="O28" s="128"/>
      <c r="P28" s="128"/>
    </row>
    <row r="29" spans="1:16" ht="12.75" customHeight="1">
      <c r="A29" s="50"/>
      <c r="B29" s="250" t="s">
        <v>499</v>
      </c>
      <c r="C29" s="250"/>
      <c r="D29" s="250"/>
      <c r="E29" s="250"/>
      <c r="G29" s="34">
        <v>25</v>
      </c>
      <c r="H29" s="3">
        <f>'Note 4-31'!E519</f>
        <v>2357821</v>
      </c>
      <c r="I29" s="6"/>
      <c r="J29" s="3">
        <f>'Note 4-31'!G519</f>
        <v>412326</v>
      </c>
      <c r="K29" s="54"/>
      <c r="L29" s="3"/>
      <c r="M29" s="128"/>
      <c r="N29" s="129"/>
      <c r="O29" s="128"/>
      <c r="P29" s="128"/>
    </row>
    <row r="30" spans="1:16" ht="12.75" customHeight="1">
      <c r="A30" s="50"/>
      <c r="B30" s="249" t="s">
        <v>437</v>
      </c>
      <c r="C30" s="249"/>
      <c r="D30" s="249"/>
      <c r="E30" s="249"/>
      <c r="F30" s="71"/>
      <c r="G30" s="70">
        <v>26</v>
      </c>
      <c r="H30" s="3">
        <f>'Note 4-31'!E535</f>
        <v>1704620</v>
      </c>
      <c r="I30" s="6"/>
      <c r="J30" s="3">
        <f>'Note 4-31'!G535</f>
        <v>1871906</v>
      </c>
      <c r="K30" s="54"/>
      <c r="L30" s="3"/>
      <c r="M30" s="128"/>
      <c r="N30" s="129"/>
      <c r="O30" s="128"/>
      <c r="P30" s="128"/>
    </row>
    <row r="31" spans="1:16" ht="12.75" customHeight="1">
      <c r="A31" s="50"/>
      <c r="B31" s="249" t="s">
        <v>440</v>
      </c>
      <c r="C31" s="249"/>
      <c r="D31" s="249"/>
      <c r="E31" s="249"/>
      <c r="G31" s="34">
        <v>27</v>
      </c>
      <c r="H31" s="3">
        <f>'Note 4-31'!E549</f>
        <v>263075</v>
      </c>
      <c r="I31" s="6"/>
      <c r="J31" s="3">
        <f>'Note 4-31'!G549</f>
        <v>40552</v>
      </c>
      <c r="K31" s="54"/>
      <c r="L31" s="3"/>
      <c r="M31" s="128"/>
      <c r="N31" s="129"/>
      <c r="O31" s="128"/>
      <c r="P31" s="128"/>
    </row>
    <row r="32" spans="1:16" ht="12.75" customHeight="1">
      <c r="A32" s="50"/>
      <c r="B32" s="249" t="s">
        <v>447</v>
      </c>
      <c r="C32" s="249"/>
      <c r="D32" s="249"/>
      <c r="E32" s="249"/>
      <c r="G32" s="34">
        <v>28</v>
      </c>
      <c r="H32" s="3">
        <f>'Note 4-31'!E565</f>
        <v>893251</v>
      </c>
      <c r="I32" s="6"/>
      <c r="J32" s="3">
        <f>'Note 4-31'!G565</f>
        <v>277115</v>
      </c>
      <c r="K32" s="54"/>
      <c r="L32" s="3"/>
      <c r="M32" s="128"/>
      <c r="N32" s="129"/>
      <c r="O32" s="128"/>
      <c r="P32" s="128"/>
    </row>
    <row r="33" spans="1:16" ht="12.75" customHeight="1">
      <c r="A33" s="50"/>
      <c r="B33" s="9" t="s">
        <v>77</v>
      </c>
      <c r="G33" s="22" t="s">
        <v>480</v>
      </c>
      <c r="H33" s="3">
        <f>'R&amp;P'!G41</f>
        <v>6943121</v>
      </c>
      <c r="I33" s="6"/>
      <c r="J33" s="3">
        <f>'Note 4-31'!G471+'Note 4-31'!G582</f>
        <v>5188975</v>
      </c>
      <c r="K33" s="54"/>
      <c r="L33" s="3"/>
      <c r="M33" s="128"/>
      <c r="N33" s="129"/>
      <c r="O33" s="128"/>
      <c r="P33" s="128"/>
    </row>
    <row r="34" spans="1:16" ht="12.75" customHeight="1">
      <c r="A34" s="50"/>
      <c r="B34" s="9" t="s">
        <v>500</v>
      </c>
      <c r="G34" s="22" t="s">
        <v>481</v>
      </c>
      <c r="H34" s="3">
        <f>'R&amp;P'!G42</f>
        <v>8320589</v>
      </c>
      <c r="I34" s="6"/>
      <c r="J34" s="3">
        <f>'Note 4-31'!G491+'Note 4-31'!G593</f>
        <v>5982287</v>
      </c>
      <c r="K34" s="54"/>
      <c r="L34" s="3"/>
      <c r="M34" s="128"/>
      <c r="N34" s="129"/>
      <c r="O34" s="128"/>
      <c r="P34" s="128"/>
    </row>
    <row r="35" spans="1:16" ht="12.75" customHeight="1">
      <c r="A35" s="50"/>
      <c r="B35" s="9" t="s">
        <v>78</v>
      </c>
      <c r="G35" s="22" t="s">
        <v>482</v>
      </c>
      <c r="H35" s="3">
        <f>'R&amp;P'!G43</f>
        <v>886312</v>
      </c>
      <c r="I35" s="6"/>
      <c r="J35" s="3">
        <f>'Note 4-31'!G503+'Note 4-31'!G600</f>
        <v>2725182.15</v>
      </c>
      <c r="K35" s="54"/>
      <c r="L35" s="3"/>
      <c r="M35" s="128"/>
      <c r="N35" s="129"/>
      <c r="O35" s="128"/>
      <c r="P35" s="128"/>
    </row>
    <row r="36" spans="1:16" ht="12.75" customHeight="1">
      <c r="A36" s="50"/>
      <c r="B36" s="9" t="s">
        <v>289</v>
      </c>
      <c r="G36" s="34">
        <v>24</v>
      </c>
      <c r="H36" s="3">
        <f>'R&amp;P'!G44</f>
        <v>663779</v>
      </c>
      <c r="I36" s="6"/>
      <c r="J36" s="3">
        <f>'Note 4-31'!G508</f>
        <v>410800</v>
      </c>
      <c r="K36" s="54"/>
      <c r="L36" s="3"/>
      <c r="M36" s="128"/>
      <c r="N36" s="129"/>
      <c r="O36" s="128"/>
      <c r="P36" s="128"/>
    </row>
    <row r="37" spans="1:16" ht="12.75" customHeight="1">
      <c r="A37" s="50"/>
      <c r="B37" s="9" t="s">
        <v>22</v>
      </c>
      <c r="G37" s="22" t="s">
        <v>190</v>
      </c>
      <c r="H37" s="3">
        <f>'Note 3'!J87</f>
        <v>3582197.6093999995</v>
      </c>
      <c r="I37" s="6"/>
      <c r="J37" s="3">
        <v>2656031</v>
      </c>
      <c r="K37" s="54"/>
      <c r="L37" s="3"/>
      <c r="M37" s="128"/>
      <c r="N37" s="129"/>
      <c r="O37" s="128"/>
      <c r="P37" s="128"/>
    </row>
    <row r="38" spans="1:16" ht="12.75" customHeight="1">
      <c r="A38" s="50"/>
      <c r="B38" s="9" t="s">
        <v>501</v>
      </c>
      <c r="H38" s="3">
        <v>2659101</v>
      </c>
      <c r="I38" s="6"/>
      <c r="J38" s="3">
        <v>770009</v>
      </c>
      <c r="K38" s="54"/>
      <c r="L38" s="3"/>
      <c r="M38" s="128"/>
      <c r="N38" s="129"/>
      <c r="O38" s="128"/>
      <c r="P38" s="128"/>
    </row>
    <row r="39" spans="1:16" ht="12.75" customHeight="1">
      <c r="A39" s="50"/>
      <c r="B39" s="9" t="s">
        <v>284</v>
      </c>
      <c r="H39" s="3">
        <v>9820</v>
      </c>
      <c r="I39" s="6"/>
      <c r="J39" s="3">
        <v>67913</v>
      </c>
      <c r="K39" s="54"/>
      <c r="L39" s="3"/>
      <c r="M39" s="128"/>
      <c r="N39" s="129"/>
      <c r="O39" s="128"/>
      <c r="P39" s="128"/>
    </row>
    <row r="40" spans="1:16" ht="12.75" customHeight="1">
      <c r="A40" s="50"/>
      <c r="B40" s="9" t="s">
        <v>577</v>
      </c>
      <c r="H40" s="3">
        <v>44434</v>
      </c>
      <c r="I40" s="6"/>
      <c r="J40" s="3">
        <v>136299</v>
      </c>
      <c r="K40" s="54"/>
      <c r="L40" s="3"/>
      <c r="M40" s="128"/>
      <c r="N40" s="129"/>
      <c r="O40" s="128"/>
      <c r="P40" s="128"/>
    </row>
    <row r="41" spans="1:16" ht="12.75" customHeight="1">
      <c r="A41" s="50"/>
      <c r="B41" s="9" t="s">
        <v>578</v>
      </c>
      <c r="H41" s="3">
        <v>93194.09</v>
      </c>
      <c r="I41" s="6"/>
      <c r="J41" s="3">
        <v>139315.7</v>
      </c>
      <c r="K41" s="54"/>
      <c r="L41" s="3"/>
      <c r="M41" s="128"/>
      <c r="N41" s="129"/>
      <c r="O41" s="128"/>
      <c r="P41" s="128"/>
    </row>
    <row r="42" spans="1:22" ht="15.75" customHeight="1">
      <c r="A42" s="49"/>
      <c r="B42" s="15" t="s">
        <v>42</v>
      </c>
      <c r="H42" s="32">
        <f>SUM(H24:H41)</f>
        <v>86150376.69940001</v>
      </c>
      <c r="I42" s="5"/>
      <c r="J42" s="32">
        <f>SUM(J24:J41)</f>
        <v>65962181.85</v>
      </c>
      <c r="K42" s="130"/>
      <c r="L42" s="55"/>
      <c r="M42" s="131">
        <v>866319</v>
      </c>
      <c r="N42" s="132"/>
      <c r="O42" s="131" t="e">
        <v>#REF!</v>
      </c>
      <c r="P42" s="131" t="e">
        <v>#REF!</v>
      </c>
      <c r="V42" s="133"/>
    </row>
    <row r="43" spans="1:16" ht="8.25" customHeight="1">
      <c r="A43" s="50"/>
      <c r="J43" s="3"/>
      <c r="K43" s="35"/>
      <c r="L43" s="134"/>
      <c r="M43" s="135"/>
      <c r="N43" s="111"/>
      <c r="O43" s="135"/>
      <c r="P43" s="135"/>
    </row>
    <row r="44" spans="1:16" ht="13.5" thickBot="1">
      <c r="A44" s="49"/>
      <c r="B44" s="15" t="s">
        <v>53</v>
      </c>
      <c r="H44" s="8">
        <f>H21-H42</f>
        <v>7817964.210599989</v>
      </c>
      <c r="I44" s="5"/>
      <c r="J44" s="8">
        <f>J21-J42</f>
        <v>2927927.0299999937</v>
      </c>
      <c r="K44" s="52"/>
      <c r="L44" s="121"/>
      <c r="M44" s="136">
        <v>-865549</v>
      </c>
      <c r="N44" s="137"/>
      <c r="O44" s="136" t="e">
        <v>#REF!</v>
      </c>
      <c r="P44" s="136" t="e">
        <v>#REF!</v>
      </c>
    </row>
    <row r="45" spans="1:16" ht="13.5" thickTop="1">
      <c r="A45" s="49"/>
      <c r="B45" s="15"/>
      <c r="H45" s="5"/>
      <c r="I45" s="5"/>
      <c r="J45" s="5"/>
      <c r="K45" s="52"/>
      <c r="L45" s="121"/>
      <c r="M45" s="138"/>
      <c r="N45" s="137"/>
      <c r="O45" s="138"/>
      <c r="P45" s="138"/>
    </row>
    <row r="46" spans="1:16" ht="4.5" customHeight="1">
      <c r="A46" s="49"/>
      <c r="B46" s="15"/>
      <c r="H46" s="5"/>
      <c r="I46" s="5"/>
      <c r="J46" s="5"/>
      <c r="K46" s="52"/>
      <c r="L46" s="121"/>
      <c r="M46" s="138"/>
      <c r="N46" s="137"/>
      <c r="O46" s="138"/>
      <c r="P46" s="138"/>
    </row>
    <row r="47" spans="1:16" ht="12.75">
      <c r="A47" s="51"/>
      <c r="B47" s="15" t="s">
        <v>8</v>
      </c>
      <c r="J47" s="3"/>
      <c r="K47" s="54"/>
      <c r="L47" s="55"/>
      <c r="M47" s="55"/>
      <c r="N47" s="54"/>
      <c r="O47" s="55"/>
      <c r="P47" s="55"/>
    </row>
    <row r="48" spans="1:16" ht="13.5" customHeight="1">
      <c r="A48" s="48"/>
      <c r="B48" s="9" t="s">
        <v>51</v>
      </c>
      <c r="J48" s="3"/>
      <c r="K48" s="33"/>
      <c r="L48" s="9"/>
      <c r="M48" s="9"/>
      <c r="N48" s="33"/>
      <c r="O48" s="9"/>
      <c r="P48" s="9"/>
    </row>
    <row r="49" spans="1:16" ht="14.25" customHeight="1">
      <c r="A49" s="48"/>
      <c r="B49" s="9" t="s">
        <v>52</v>
      </c>
      <c r="K49" s="33"/>
      <c r="L49" s="9"/>
      <c r="M49" s="9"/>
      <c r="N49" s="33"/>
      <c r="O49" s="73"/>
      <c r="P49" s="9"/>
    </row>
    <row r="50" spans="1:16" ht="14.25" customHeight="1">
      <c r="A50" s="48"/>
      <c r="K50" s="33"/>
      <c r="L50" s="9"/>
      <c r="M50" s="9"/>
      <c r="N50" s="33"/>
      <c r="O50" s="73"/>
      <c r="P50" s="9"/>
    </row>
    <row r="51" spans="1:16" ht="14.25" customHeight="1">
      <c r="A51" s="48"/>
      <c r="K51" s="33"/>
      <c r="L51" s="9"/>
      <c r="M51" s="9"/>
      <c r="N51" s="33"/>
      <c r="O51" s="73"/>
      <c r="P51" s="9"/>
    </row>
    <row r="52" spans="1:15" s="49" customFormat="1" ht="12.75">
      <c r="A52" s="120"/>
      <c r="B52" s="10" t="s">
        <v>366</v>
      </c>
      <c r="C52" s="15"/>
      <c r="D52" s="10"/>
      <c r="E52" s="15"/>
      <c r="F52" s="15"/>
      <c r="H52" s="167"/>
      <c r="I52" s="153" t="s">
        <v>96</v>
      </c>
      <c r="J52" s="47"/>
      <c r="M52" s="15"/>
      <c r="N52" s="21" t="s">
        <v>12</v>
      </c>
      <c r="O52" s="15"/>
    </row>
    <row r="53" spans="1:15" ht="12.75">
      <c r="A53" s="120"/>
      <c r="B53" s="22" t="s">
        <v>61</v>
      </c>
      <c r="D53" s="22"/>
      <c r="H53" s="168"/>
      <c r="I53" s="54" t="s">
        <v>61</v>
      </c>
      <c r="J53" s="47"/>
      <c r="M53" s="9"/>
      <c r="N53" s="14" t="s">
        <v>13</v>
      </c>
      <c r="O53" s="9"/>
    </row>
    <row r="54" spans="1:15" ht="12.75">
      <c r="A54" s="120"/>
      <c r="M54" s="9"/>
      <c r="N54" s="14"/>
      <c r="O54" s="9"/>
    </row>
    <row r="55" spans="1:16" ht="12.75">
      <c r="A55" s="120"/>
      <c r="B55" s="9" t="s">
        <v>47</v>
      </c>
      <c r="K55" s="33"/>
      <c r="L55" s="9"/>
      <c r="M55" s="9"/>
      <c r="N55" s="33"/>
      <c r="O55" s="9"/>
      <c r="P55" s="9"/>
    </row>
    <row r="56" spans="1:16" ht="12.75">
      <c r="A56" s="120"/>
      <c r="B56" s="67" t="str">
        <f>'BS'!B55</f>
        <v>May 20, 2013</v>
      </c>
      <c r="K56" s="33"/>
      <c r="L56" s="9"/>
      <c r="M56" s="9"/>
      <c r="N56" s="33"/>
      <c r="O56" s="9"/>
      <c r="P56" s="9"/>
    </row>
    <row r="57" spans="11:14" ht="12.75">
      <c r="K57" s="52"/>
      <c r="N57" s="52"/>
    </row>
  </sheetData>
  <sheetProtection/>
  <mergeCells count="6">
    <mergeCell ref="G5:G6"/>
    <mergeCell ref="B32:E32"/>
    <mergeCell ref="B28:E28"/>
    <mergeCell ref="B29:E29"/>
    <mergeCell ref="B30:E30"/>
    <mergeCell ref="B31:E31"/>
  </mergeCells>
  <printOptions/>
  <pageMargins left="1" right="0.5" top="1.25" bottom="0.75" header="0.5" footer="0.5"/>
  <pageSetup firstPageNumber="3"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tabColor rgb="FF92D050"/>
  </sheetPr>
  <dimension ref="A1:P74"/>
  <sheetViews>
    <sheetView zoomScaleSheetLayoutView="100" zoomScalePageLayoutView="0" workbookViewId="0" topLeftCell="A46">
      <selection activeCell="E74" sqref="E74"/>
    </sheetView>
  </sheetViews>
  <sheetFormatPr defaultColWidth="9.140625" defaultRowHeight="12.75"/>
  <cols>
    <col min="1" max="1" width="1.8515625" style="9" customWidth="1"/>
    <col min="2" max="2" width="15.00390625" style="9" customWidth="1"/>
    <col min="3" max="3" width="23.28125" style="9" customWidth="1"/>
    <col min="4" max="4" width="14.421875" style="9" bestFit="1" customWidth="1"/>
    <col min="5" max="5" width="14.421875" style="9" customWidth="1"/>
    <col min="6" max="6" width="6.28125" style="9" bestFit="1" customWidth="1"/>
    <col min="7" max="7" width="10.7109375" style="9" bestFit="1" customWidth="1"/>
    <col min="8" max="8" width="1.1484375" style="14" customWidth="1"/>
    <col min="9" max="9" width="10.7109375" style="9" bestFit="1" customWidth="1"/>
    <col min="10" max="10" width="2.140625" style="9" hidden="1" customWidth="1"/>
    <col min="11" max="11" width="9.8515625" style="9" hidden="1" customWidth="1"/>
    <col min="12" max="13" width="9.00390625" style="9" hidden="1" customWidth="1"/>
    <col min="14" max="14" width="11.57421875" style="9" hidden="1" customWidth="1"/>
    <col min="15" max="15" width="9.140625" style="9" customWidth="1"/>
    <col min="16" max="16" width="10.8515625" style="9" bestFit="1" customWidth="1"/>
    <col min="17" max="16384" width="9.140625" style="9" customWidth="1"/>
  </cols>
  <sheetData>
    <row r="1" spans="1:14" ht="15.75">
      <c r="A1" s="36"/>
      <c r="B1" s="188" t="s">
        <v>58</v>
      </c>
      <c r="C1" s="23"/>
      <c r="D1" s="23"/>
      <c r="E1" s="23"/>
      <c r="F1" s="23"/>
      <c r="G1" s="23"/>
      <c r="H1" s="23"/>
      <c r="I1" s="23"/>
      <c r="J1" s="23"/>
      <c r="K1" s="23"/>
      <c r="L1" s="23"/>
      <c r="M1" s="23"/>
      <c r="N1" s="23"/>
    </row>
    <row r="2" spans="1:13" ht="15.75">
      <c r="A2" s="169"/>
      <c r="B2" s="189" t="s">
        <v>204</v>
      </c>
      <c r="C2" s="24"/>
      <c r="D2" s="24"/>
      <c r="E2" s="24"/>
      <c r="F2" s="24"/>
      <c r="G2" s="24"/>
      <c r="H2" s="23"/>
      <c r="I2" s="24"/>
      <c r="J2" s="24"/>
      <c r="K2" s="24"/>
      <c r="L2" s="24"/>
      <c r="M2" s="24"/>
    </row>
    <row r="3" spans="1:14" ht="15.75">
      <c r="A3" s="170"/>
      <c r="B3" s="189" t="s">
        <v>545</v>
      </c>
      <c r="C3" s="24"/>
      <c r="D3" s="24"/>
      <c r="E3" s="24"/>
      <c r="F3" s="24"/>
      <c r="G3" s="24"/>
      <c r="H3" s="23"/>
      <c r="I3" s="24"/>
      <c r="J3" s="24"/>
      <c r="K3" s="24"/>
      <c r="L3" s="24"/>
      <c r="M3" s="24"/>
      <c r="N3" s="24"/>
    </row>
    <row r="4" spans="1:14" ht="16.5">
      <c r="A4" s="170"/>
      <c r="B4" s="187"/>
      <c r="C4" s="24"/>
      <c r="D4" s="24"/>
      <c r="E4" s="24"/>
      <c r="F4" s="24"/>
      <c r="G4" s="24"/>
      <c r="H4" s="23"/>
      <c r="I4" s="24"/>
      <c r="J4" s="24"/>
      <c r="K4" s="24"/>
      <c r="L4" s="24"/>
      <c r="M4" s="24"/>
      <c r="N4" s="24"/>
    </row>
    <row r="5" spans="1:14" ht="11.25" customHeight="1">
      <c r="A5" s="36"/>
      <c r="F5" s="247" t="s">
        <v>6</v>
      </c>
      <c r="G5" s="59">
        <v>2013</v>
      </c>
      <c r="H5" s="104"/>
      <c r="I5" s="59">
        <v>2012</v>
      </c>
      <c r="J5" s="33"/>
      <c r="K5" s="104"/>
      <c r="L5" s="1" t="s">
        <v>3</v>
      </c>
      <c r="M5" s="1" t="s">
        <v>4</v>
      </c>
      <c r="N5" s="10" t="s">
        <v>17</v>
      </c>
    </row>
    <row r="6" spans="1:14" ht="11.25" customHeight="1">
      <c r="A6" s="36"/>
      <c r="B6" s="21"/>
      <c r="C6" s="21"/>
      <c r="F6" s="248"/>
      <c r="G6" s="58" t="s">
        <v>1</v>
      </c>
      <c r="H6" s="53"/>
      <c r="I6" s="58" t="s">
        <v>1</v>
      </c>
      <c r="J6" s="2"/>
      <c r="K6" s="113"/>
      <c r="L6" s="113" t="s">
        <v>1</v>
      </c>
      <c r="M6" s="113" t="s">
        <v>1</v>
      </c>
      <c r="N6" s="113" t="s">
        <v>1</v>
      </c>
    </row>
    <row r="7" spans="1:14" ht="7.5" customHeight="1">
      <c r="A7" s="36"/>
      <c r="B7" s="21"/>
      <c r="C7" s="21"/>
      <c r="F7" s="10"/>
      <c r="G7" s="53"/>
      <c r="H7" s="53"/>
      <c r="I7" s="53"/>
      <c r="J7" s="2"/>
      <c r="K7" s="113"/>
      <c r="L7" s="113"/>
      <c r="M7" s="113"/>
      <c r="N7" s="113"/>
    </row>
    <row r="8" spans="2:14" ht="12.75" customHeight="1">
      <c r="B8" s="15" t="s">
        <v>54</v>
      </c>
      <c r="C8" s="15"/>
      <c r="F8" s="10"/>
      <c r="G8" s="62">
        <f>G9+G10</f>
        <v>57508847.150000006</v>
      </c>
      <c r="H8" s="105"/>
      <c r="I8" s="29">
        <f>I9+I10</f>
        <v>58109365</v>
      </c>
      <c r="J8" s="10"/>
      <c r="K8" s="29"/>
      <c r="L8" s="29">
        <v>16476</v>
      </c>
      <c r="M8" s="29">
        <v>4288</v>
      </c>
      <c r="N8" s="29">
        <v>4288</v>
      </c>
    </row>
    <row r="9" spans="2:14" ht="12.75" customHeight="1">
      <c r="B9" s="9" t="s">
        <v>10</v>
      </c>
      <c r="F9" s="253" t="s">
        <v>188</v>
      </c>
      <c r="G9" s="60">
        <f>'Note 4-31'!G5</f>
        <v>46595</v>
      </c>
      <c r="H9" s="106"/>
      <c r="I9" s="30">
        <v>23820</v>
      </c>
      <c r="J9" s="10"/>
      <c r="K9" s="12"/>
      <c r="L9" s="171">
        <v>0</v>
      </c>
      <c r="M9" s="30">
        <v>0</v>
      </c>
      <c r="N9" s="30">
        <v>0</v>
      </c>
    </row>
    <row r="10" spans="2:14" ht="12.75" customHeight="1">
      <c r="B10" s="9" t="s">
        <v>43</v>
      </c>
      <c r="F10" s="253"/>
      <c r="G10" s="61">
        <f>'Note 4-31'!G6</f>
        <v>57462252.150000006</v>
      </c>
      <c r="H10" s="106"/>
      <c r="I10" s="39">
        <v>58085545</v>
      </c>
      <c r="J10" s="10"/>
      <c r="K10" s="12"/>
      <c r="L10" s="172">
        <v>16476</v>
      </c>
      <c r="M10" s="39">
        <v>4288</v>
      </c>
      <c r="N10" s="39">
        <v>4288</v>
      </c>
    </row>
    <row r="11" spans="2:13" ht="12.75" customHeight="1">
      <c r="B11" s="15" t="s">
        <v>55</v>
      </c>
      <c r="C11" s="15"/>
      <c r="F11" s="10"/>
      <c r="G11" s="10"/>
      <c r="H11" s="53"/>
      <c r="I11" s="29"/>
      <c r="J11" s="10"/>
      <c r="K11" s="29"/>
      <c r="L11" s="29"/>
      <c r="M11" s="29"/>
    </row>
    <row r="12" spans="2:14" ht="12.75" customHeight="1">
      <c r="B12" s="9" t="s">
        <v>475</v>
      </c>
      <c r="F12" s="34" t="s">
        <v>189</v>
      </c>
      <c r="G12" s="31">
        <f>'Note 4-31'!E40</f>
        <v>82269194</v>
      </c>
      <c r="H12" s="31"/>
      <c r="I12" s="31">
        <f>'Note 4-31'!G40</f>
        <v>57165856</v>
      </c>
      <c r="J12" s="34"/>
      <c r="K12" s="31"/>
      <c r="L12" s="31">
        <v>1943316</v>
      </c>
      <c r="M12" s="31">
        <v>1782428</v>
      </c>
      <c r="N12" s="16">
        <v>5116305</v>
      </c>
    </row>
    <row r="13" spans="2:14" ht="12.75" customHeight="1">
      <c r="B13" s="9" t="s">
        <v>258</v>
      </c>
      <c r="F13" s="34" t="s">
        <v>192</v>
      </c>
      <c r="G13" s="31">
        <f>'Note 4-31'!E52</f>
        <v>4988193</v>
      </c>
      <c r="H13" s="31"/>
      <c r="I13" s="31">
        <f>'Note 4-31'!G52</f>
        <v>3131967</v>
      </c>
      <c r="J13" s="34"/>
      <c r="K13" s="31"/>
      <c r="L13" s="31"/>
      <c r="M13" s="31"/>
      <c r="N13" s="16"/>
    </row>
    <row r="14" spans="2:14" ht="12.75" customHeight="1">
      <c r="B14" s="9" t="s">
        <v>257</v>
      </c>
      <c r="F14" s="34" t="s">
        <v>193</v>
      </c>
      <c r="G14" s="31">
        <f>'Note 4-31'!$E$58</f>
        <v>2770000</v>
      </c>
      <c r="H14" s="31"/>
      <c r="I14" s="3">
        <f>'Note 4-31'!G58</f>
        <v>2579000</v>
      </c>
      <c r="J14" s="34"/>
      <c r="K14" s="31"/>
      <c r="L14" s="31">
        <v>770</v>
      </c>
      <c r="M14" s="31">
        <v>2858</v>
      </c>
      <c r="N14" s="16">
        <v>3885</v>
      </c>
    </row>
    <row r="15" spans="2:14" ht="12.75" customHeight="1">
      <c r="B15" s="27" t="s">
        <v>261</v>
      </c>
      <c r="C15" s="27"/>
      <c r="F15" s="34" t="s">
        <v>194</v>
      </c>
      <c r="G15" s="31">
        <f>'Note 4-31'!E64</f>
        <v>308837</v>
      </c>
      <c r="H15" s="31"/>
      <c r="I15" s="3">
        <v>343733</v>
      </c>
      <c r="J15" s="34"/>
      <c r="K15" s="31"/>
      <c r="L15" s="31"/>
      <c r="M15" s="31"/>
      <c r="N15" s="16"/>
    </row>
    <row r="16" spans="2:14" ht="12.75" customHeight="1">
      <c r="B16" s="9" t="s">
        <v>260</v>
      </c>
      <c r="F16" s="34" t="s">
        <v>195</v>
      </c>
      <c r="G16" s="31">
        <v>685000</v>
      </c>
      <c r="H16" s="31"/>
      <c r="I16" s="3"/>
      <c r="J16" s="34"/>
      <c r="K16" s="31"/>
      <c r="L16" s="31"/>
      <c r="M16" s="31"/>
      <c r="N16" s="16"/>
    </row>
    <row r="17" spans="2:14" ht="12.75" customHeight="1">
      <c r="B17" s="9" t="s">
        <v>280</v>
      </c>
      <c r="F17" s="173" t="s">
        <v>196</v>
      </c>
      <c r="G17" s="174">
        <v>137394</v>
      </c>
      <c r="H17" s="174"/>
      <c r="I17" s="3">
        <v>132102</v>
      </c>
      <c r="J17" s="34"/>
      <c r="K17" s="31"/>
      <c r="L17" s="31"/>
      <c r="M17" s="31"/>
      <c r="N17" s="16"/>
    </row>
    <row r="18" spans="2:14" ht="12.75" customHeight="1">
      <c r="B18" s="9" t="s">
        <v>259</v>
      </c>
      <c r="F18" s="34" t="s">
        <v>197</v>
      </c>
      <c r="G18" s="31">
        <f>'Note 4-31'!E108</f>
        <v>169276</v>
      </c>
      <c r="H18" s="31"/>
      <c r="I18" s="3">
        <f>'Note 4-31'!G108</f>
        <v>793770</v>
      </c>
      <c r="J18" s="34"/>
      <c r="K18" s="31"/>
      <c r="L18" s="31"/>
      <c r="M18" s="31"/>
      <c r="N18" s="16"/>
    </row>
    <row r="19" spans="2:14" ht="12.75" customHeight="1">
      <c r="B19" s="9" t="s">
        <v>528</v>
      </c>
      <c r="F19" s="34" t="s">
        <v>198</v>
      </c>
      <c r="G19" s="31">
        <f>'Note 4-31'!E115</f>
        <v>327039</v>
      </c>
      <c r="H19" s="31"/>
      <c r="I19" s="3">
        <f>'Note 4-31'!G115</f>
        <v>619260</v>
      </c>
      <c r="J19" s="34"/>
      <c r="K19" s="31"/>
      <c r="L19" s="31"/>
      <c r="M19" s="31"/>
      <c r="N19" s="16"/>
    </row>
    <row r="20" spans="2:14" ht="12.75" customHeight="1">
      <c r="B20" s="9" t="s">
        <v>422</v>
      </c>
      <c r="F20" s="34"/>
      <c r="G20" s="31">
        <v>58080</v>
      </c>
      <c r="H20" s="31"/>
      <c r="I20" s="31">
        <v>104880</v>
      </c>
      <c r="J20" s="34"/>
      <c r="K20" s="31"/>
      <c r="L20" s="31"/>
      <c r="M20" s="31"/>
      <c r="N20" s="16"/>
    </row>
    <row r="21" spans="2:14" ht="12.75" customHeight="1">
      <c r="B21" s="9" t="s">
        <v>281</v>
      </c>
      <c r="F21" s="34"/>
      <c r="G21" s="31">
        <v>1649445.5</v>
      </c>
      <c r="H21" s="31"/>
      <c r="I21" s="31">
        <f>3041562.17+206841.52</f>
        <v>3248403.69</v>
      </c>
      <c r="J21" s="34"/>
      <c r="K21" s="31"/>
      <c r="L21" s="31"/>
      <c r="M21" s="31"/>
      <c r="N21" s="16"/>
    </row>
    <row r="22" spans="2:14" ht="12.75" customHeight="1">
      <c r="B22" s="9" t="s">
        <v>579</v>
      </c>
      <c r="F22" s="34"/>
      <c r="G22" s="31">
        <v>602285</v>
      </c>
      <c r="H22" s="31"/>
      <c r="I22" s="31">
        <v>0</v>
      </c>
      <c r="J22" s="34"/>
      <c r="K22" s="31"/>
      <c r="L22" s="31"/>
      <c r="M22" s="31"/>
      <c r="N22" s="16"/>
    </row>
    <row r="23" spans="2:14" ht="12.75" customHeight="1">
      <c r="B23" s="9" t="s">
        <v>568</v>
      </c>
      <c r="F23" s="34"/>
      <c r="G23" s="31">
        <v>184500</v>
      </c>
      <c r="H23" s="31"/>
      <c r="I23" s="31"/>
      <c r="J23" s="34"/>
      <c r="K23" s="31"/>
      <c r="L23" s="31"/>
      <c r="M23" s="31"/>
      <c r="N23" s="16"/>
    </row>
    <row r="24" spans="2:14" ht="12.75" customHeight="1">
      <c r="B24" s="9" t="s">
        <v>282</v>
      </c>
      <c r="F24" s="34"/>
      <c r="G24" s="31">
        <v>86500</v>
      </c>
      <c r="H24" s="31"/>
      <c r="I24" s="31">
        <v>191300</v>
      </c>
      <c r="J24" s="34"/>
      <c r="K24" s="31"/>
      <c r="L24" s="31"/>
      <c r="M24" s="31"/>
      <c r="N24" s="16"/>
    </row>
    <row r="25" spans="2:14" ht="12.75" customHeight="1">
      <c r="B25" s="9" t="s">
        <v>497</v>
      </c>
      <c r="F25" s="34"/>
      <c r="G25" s="31">
        <v>162960</v>
      </c>
      <c r="H25" s="31"/>
      <c r="I25" s="31">
        <v>153635</v>
      </c>
      <c r="J25" s="34"/>
      <c r="K25" s="31"/>
      <c r="L25" s="31"/>
      <c r="M25" s="31"/>
      <c r="N25" s="16"/>
    </row>
    <row r="26" spans="2:14" ht="12.75" customHeight="1">
      <c r="B26" s="9" t="s">
        <v>498</v>
      </c>
      <c r="F26" s="34"/>
      <c r="G26" s="31">
        <v>37300</v>
      </c>
      <c r="H26" s="31"/>
      <c r="I26" s="31">
        <v>55403</v>
      </c>
      <c r="J26" s="34"/>
      <c r="K26" s="31"/>
      <c r="L26" s="31"/>
      <c r="M26" s="31"/>
      <c r="N26" s="16"/>
    </row>
    <row r="27" spans="2:14" ht="12.75" customHeight="1">
      <c r="B27" s="9" t="s">
        <v>283</v>
      </c>
      <c r="F27" s="34"/>
      <c r="G27" s="31">
        <v>58667</v>
      </c>
      <c r="H27" s="31"/>
      <c r="I27" s="31">
        <v>72737</v>
      </c>
      <c r="J27" s="34"/>
      <c r="K27" s="31"/>
      <c r="L27" s="31"/>
      <c r="M27" s="31"/>
      <c r="N27" s="16"/>
    </row>
    <row r="28" spans="1:14" ht="12.75" customHeight="1" thickBot="1">
      <c r="A28" s="175"/>
      <c r="B28" s="15" t="s">
        <v>530</v>
      </c>
      <c r="C28" s="15"/>
      <c r="F28" s="10"/>
      <c r="G28" s="32">
        <f>SUM(G12:G27)+G8</f>
        <v>152003517.65</v>
      </c>
      <c r="H28" s="5"/>
      <c r="I28" s="32">
        <f>SUM(I9:I27)</f>
        <v>126701411.69</v>
      </c>
      <c r="J28" s="10"/>
      <c r="K28" s="5"/>
      <c r="L28" s="176">
        <v>1960562</v>
      </c>
      <c r="M28" s="176">
        <v>1789574</v>
      </c>
      <c r="N28" s="176">
        <v>5124478</v>
      </c>
    </row>
    <row r="29" spans="6:13" ht="9" customHeight="1">
      <c r="F29" s="22"/>
      <c r="G29" s="22"/>
      <c r="H29" s="43"/>
      <c r="I29" s="16"/>
      <c r="J29" s="22"/>
      <c r="K29" s="12"/>
      <c r="L29" s="16"/>
      <c r="M29" s="16"/>
    </row>
    <row r="30" spans="1:10" ht="12.75" customHeight="1">
      <c r="A30" s="15"/>
      <c r="B30" s="15" t="s">
        <v>56</v>
      </c>
      <c r="C30" s="15"/>
      <c r="F30" s="22"/>
      <c r="G30" s="22"/>
      <c r="H30" s="43"/>
      <c r="J30" s="22"/>
    </row>
    <row r="31" spans="2:14" ht="12.75" customHeight="1">
      <c r="B31" s="9" t="s">
        <v>502</v>
      </c>
      <c r="D31" s="36"/>
      <c r="E31" s="36"/>
      <c r="F31" s="34" t="s">
        <v>292</v>
      </c>
      <c r="G31" s="3">
        <v>0</v>
      </c>
      <c r="H31" s="6"/>
      <c r="I31" s="3"/>
      <c r="K31" s="3"/>
      <c r="L31" s="3"/>
      <c r="M31" s="3"/>
      <c r="N31" s="16"/>
    </row>
    <row r="32" spans="2:14" ht="12.75" customHeight="1">
      <c r="B32" s="9" t="s">
        <v>72</v>
      </c>
      <c r="D32" s="36"/>
      <c r="E32" s="36"/>
      <c r="F32" s="34">
        <v>16</v>
      </c>
      <c r="G32" s="3">
        <f>'Note 4-31'!E208</f>
        <v>15530126</v>
      </c>
      <c r="H32" s="6"/>
      <c r="I32" s="3">
        <f>'Note 4-31'!G208</f>
        <v>14544188</v>
      </c>
      <c r="J32" s="9">
        <f>'Note 4-31'!G208</f>
        <v>14544188</v>
      </c>
      <c r="K32" s="3"/>
      <c r="L32" s="3"/>
      <c r="M32" s="3"/>
      <c r="N32" s="16"/>
    </row>
    <row r="33" spans="2:14" ht="12.75" customHeight="1">
      <c r="B33" s="9" t="s">
        <v>73</v>
      </c>
      <c r="D33" s="36"/>
      <c r="E33" s="36"/>
      <c r="F33" s="34">
        <v>17</v>
      </c>
      <c r="G33" s="3">
        <f>'Note 4-31'!E253</f>
        <v>2879685</v>
      </c>
      <c r="H33" s="6"/>
      <c r="I33" s="3">
        <f>'Note 4-31'!G253</f>
        <v>2648670</v>
      </c>
      <c r="K33" s="3"/>
      <c r="L33" s="3"/>
      <c r="M33" s="3"/>
      <c r="N33" s="16"/>
    </row>
    <row r="34" spans="2:14" ht="12.75" customHeight="1">
      <c r="B34" s="254" t="s">
        <v>74</v>
      </c>
      <c r="C34" s="254"/>
      <c r="D34" s="254"/>
      <c r="E34" s="72"/>
      <c r="F34" s="40">
        <v>18</v>
      </c>
      <c r="G34" s="3">
        <f>'Note 4-31'!E281</f>
        <v>797342</v>
      </c>
      <c r="H34" s="6"/>
      <c r="I34" s="38">
        <f>'Note 4-31'!G281</f>
        <v>1009424</v>
      </c>
      <c r="K34" s="3"/>
      <c r="L34" s="3"/>
      <c r="M34" s="3"/>
      <c r="N34" s="16"/>
    </row>
    <row r="35" spans="2:14" ht="12.75" customHeight="1">
      <c r="B35" s="37" t="s">
        <v>75</v>
      </c>
      <c r="C35" s="37"/>
      <c r="F35" s="34">
        <v>19</v>
      </c>
      <c r="G35" s="3">
        <f>'Note 4-31'!E329</f>
        <v>5244954</v>
      </c>
      <c r="H35" s="6"/>
      <c r="I35" s="3">
        <f>'Note 4-31'!G329</f>
        <v>5043381</v>
      </c>
      <c r="K35" s="3"/>
      <c r="L35" s="3"/>
      <c r="M35" s="3"/>
      <c r="N35" s="16"/>
    </row>
    <row r="36" spans="2:14" ht="12.75" customHeight="1">
      <c r="B36" s="252" t="s">
        <v>76</v>
      </c>
      <c r="C36" s="252"/>
      <c r="D36" s="252"/>
      <c r="E36" s="107"/>
      <c r="F36" s="177">
        <v>20</v>
      </c>
      <c r="G36" s="38">
        <f>'Note 4-31'!E398</f>
        <v>32280955</v>
      </c>
      <c r="H36" s="92"/>
      <c r="I36" s="178">
        <f>'Note 4-31'!G398</f>
        <v>21108808</v>
      </c>
      <c r="J36" s="179"/>
      <c r="K36" s="3"/>
      <c r="L36" s="3"/>
      <c r="M36" s="3"/>
      <c r="N36" s="16"/>
    </row>
    <row r="37" spans="2:14" ht="12.75" customHeight="1">
      <c r="B37" s="252" t="s">
        <v>499</v>
      </c>
      <c r="C37" s="252"/>
      <c r="D37" s="252"/>
      <c r="E37" s="107"/>
      <c r="F37" s="177">
        <v>25</v>
      </c>
      <c r="G37" s="38">
        <f>'Note 4-31'!E519</f>
        <v>2357821</v>
      </c>
      <c r="H37" s="92"/>
      <c r="I37" s="178">
        <f>'Note 4-31'!G519</f>
        <v>412326</v>
      </c>
      <c r="J37" s="179"/>
      <c r="K37" s="3"/>
      <c r="L37" s="3"/>
      <c r="M37" s="3"/>
      <c r="N37" s="16"/>
    </row>
    <row r="38" spans="2:14" ht="12.75" customHeight="1">
      <c r="B38" s="252" t="s">
        <v>437</v>
      </c>
      <c r="C38" s="252"/>
      <c r="D38" s="252"/>
      <c r="E38" s="107"/>
      <c r="F38" s="177">
        <v>26</v>
      </c>
      <c r="G38" s="38">
        <f>'Note 4-31'!E535</f>
        <v>1704620</v>
      </c>
      <c r="H38" s="92"/>
      <c r="I38" s="178">
        <f>'Note 4-31'!G535</f>
        <v>1871906</v>
      </c>
      <c r="J38" s="179"/>
      <c r="K38" s="3"/>
      <c r="L38" s="3"/>
      <c r="M38" s="3"/>
      <c r="N38" s="16"/>
    </row>
    <row r="39" spans="2:14" ht="12.75" customHeight="1">
      <c r="B39" s="252" t="s">
        <v>440</v>
      </c>
      <c r="C39" s="252"/>
      <c r="D39" s="252"/>
      <c r="E39" s="107"/>
      <c r="F39" s="177">
        <v>27</v>
      </c>
      <c r="G39" s="38">
        <f>'Note 4-31'!E549</f>
        <v>263075</v>
      </c>
      <c r="H39" s="92"/>
      <c r="I39" s="178">
        <f>'Note 4-31'!G549</f>
        <v>40552</v>
      </c>
      <c r="J39" s="179"/>
      <c r="K39" s="3"/>
      <c r="L39" s="3"/>
      <c r="M39" s="3"/>
      <c r="N39" s="16"/>
    </row>
    <row r="40" spans="2:14" ht="12.75" customHeight="1">
      <c r="B40" s="252" t="s">
        <v>447</v>
      </c>
      <c r="C40" s="252"/>
      <c r="D40" s="252"/>
      <c r="E40" s="107"/>
      <c r="F40" s="177">
        <v>28</v>
      </c>
      <c r="G40" s="38">
        <f>'Note 4-31'!E565</f>
        <v>893251</v>
      </c>
      <c r="H40" s="92"/>
      <c r="I40" s="178">
        <f>'Note 4-31'!G565</f>
        <v>277115</v>
      </c>
      <c r="J40" s="179"/>
      <c r="K40" s="3"/>
      <c r="L40" s="3"/>
      <c r="M40" s="3"/>
      <c r="N40" s="16"/>
    </row>
    <row r="41" spans="1:14" ht="12.75" customHeight="1">
      <c r="A41" s="180"/>
      <c r="B41" s="101" t="s">
        <v>77</v>
      </c>
      <c r="C41" s="101"/>
      <c r="D41" s="101"/>
      <c r="E41" s="101"/>
      <c r="F41" s="69" t="s">
        <v>480</v>
      </c>
      <c r="G41" s="3">
        <f>'Note 4-31'!E582+'Note 4-31'!E471</f>
        <v>6943121</v>
      </c>
      <c r="H41" s="6"/>
      <c r="I41" s="181">
        <f>'Note 4-31'!G471+'Note 4-31'!G582</f>
        <v>5188975</v>
      </c>
      <c r="J41" s="34"/>
      <c r="K41" s="3"/>
      <c r="L41" s="3">
        <v>171170</v>
      </c>
      <c r="M41" s="3">
        <v>118535</v>
      </c>
      <c r="N41" s="16">
        <v>423082</v>
      </c>
    </row>
    <row r="42" spans="1:16" ht="12.75" customHeight="1">
      <c r="A42" s="180"/>
      <c r="B42" s="101" t="s">
        <v>500</v>
      </c>
      <c r="C42" s="101"/>
      <c r="D42" s="101"/>
      <c r="E42" s="101"/>
      <c r="F42" s="69" t="s">
        <v>481</v>
      </c>
      <c r="G42" s="3">
        <f>'Note 4-31'!E593+'Note 4-31'!E491</f>
        <v>8320589</v>
      </c>
      <c r="H42" s="6"/>
      <c r="I42" s="181">
        <f>'Note 4-31'!G491+'Note 4-31'!G593</f>
        <v>5982287</v>
      </c>
      <c r="J42" s="34"/>
      <c r="K42" s="3"/>
      <c r="L42" s="3"/>
      <c r="M42" s="3"/>
      <c r="N42" s="16"/>
      <c r="P42" s="16"/>
    </row>
    <row r="43" spans="1:14" ht="12.75" customHeight="1">
      <c r="A43" s="182"/>
      <c r="B43" s="37" t="s">
        <v>78</v>
      </c>
      <c r="C43" s="37"/>
      <c r="F43" s="69" t="s">
        <v>482</v>
      </c>
      <c r="G43" s="3">
        <f>'Note 4-31'!E503+'Note 4-31'!E600</f>
        <v>886312</v>
      </c>
      <c r="H43" s="6"/>
      <c r="I43" s="3">
        <f>'Note 4-31'!G503+'Note 4-31'!G600</f>
        <v>2725182.15</v>
      </c>
      <c r="J43" s="183"/>
      <c r="K43" s="5"/>
      <c r="L43" s="32">
        <v>871319</v>
      </c>
      <c r="M43" s="32" t="e">
        <v>#REF!</v>
      </c>
      <c r="N43" s="32" t="e">
        <v>#REF!</v>
      </c>
    </row>
    <row r="44" spans="1:14" ht="12.75" customHeight="1">
      <c r="A44" s="182"/>
      <c r="B44" s="9" t="s">
        <v>289</v>
      </c>
      <c r="F44" s="34">
        <v>24</v>
      </c>
      <c r="G44" s="3">
        <f>'Note 4-31'!E508</f>
        <v>663779</v>
      </c>
      <c r="H44" s="6"/>
      <c r="I44" s="3">
        <f>'Note 4-31'!G508</f>
        <v>410800</v>
      </c>
      <c r="J44" s="183"/>
      <c r="K44" s="5"/>
      <c r="L44" s="5"/>
      <c r="M44" s="5"/>
      <c r="N44" s="5"/>
    </row>
    <row r="45" spans="1:14" ht="12.75" customHeight="1">
      <c r="A45" s="15"/>
      <c r="B45" s="37" t="s">
        <v>44</v>
      </c>
      <c r="C45" s="37"/>
      <c r="F45" s="34">
        <v>3</v>
      </c>
      <c r="G45" s="3">
        <v>4316125</v>
      </c>
      <c r="H45" s="6"/>
      <c r="I45" s="3">
        <v>1393396</v>
      </c>
      <c r="J45" s="22"/>
      <c r="K45" s="3"/>
      <c r="L45" s="3"/>
      <c r="M45" s="3"/>
      <c r="N45" s="16"/>
    </row>
    <row r="46" spans="1:14" ht="12.75" customHeight="1">
      <c r="A46" s="182"/>
      <c r="B46" s="27" t="s">
        <v>285</v>
      </c>
      <c r="C46" s="27"/>
      <c r="F46" s="34" t="s">
        <v>529</v>
      </c>
      <c r="G46" s="3">
        <f>'Note 4-31'!E81</f>
        <v>237600</v>
      </c>
      <c r="H46" s="6"/>
      <c r="I46" s="3">
        <f>'Note 4-31'!G66</f>
        <v>136800</v>
      </c>
      <c r="J46" s="183"/>
      <c r="K46" s="5"/>
      <c r="L46" s="5"/>
      <c r="M46" s="5"/>
      <c r="N46" s="5"/>
    </row>
    <row r="47" spans="1:14" ht="12.75" customHeight="1">
      <c r="A47" s="182"/>
      <c r="B47" s="27" t="s">
        <v>420</v>
      </c>
      <c r="C47" s="27"/>
      <c r="F47" s="34"/>
      <c r="G47" s="3">
        <v>3978546</v>
      </c>
      <c r="H47" s="6"/>
      <c r="I47" s="3">
        <v>2783025</v>
      </c>
      <c r="J47" s="183"/>
      <c r="K47" s="5"/>
      <c r="L47" s="5"/>
      <c r="M47" s="5"/>
      <c r="N47" s="5"/>
    </row>
    <row r="48" spans="1:14" ht="12.75" customHeight="1">
      <c r="A48" s="182"/>
      <c r="B48" s="27" t="s">
        <v>421</v>
      </c>
      <c r="C48" s="27"/>
      <c r="F48" s="34"/>
      <c r="G48" s="3">
        <v>208000</v>
      </c>
      <c r="H48" s="6"/>
      <c r="I48" s="3">
        <v>1560000</v>
      </c>
      <c r="J48" s="183"/>
      <c r="K48" s="5"/>
      <c r="L48" s="5"/>
      <c r="M48" s="5"/>
      <c r="N48" s="5"/>
    </row>
    <row r="49" spans="1:14" ht="12.75" customHeight="1">
      <c r="A49" s="182"/>
      <c r="B49" s="27" t="s">
        <v>572</v>
      </c>
      <c r="C49" s="27"/>
      <c r="F49" s="34"/>
      <c r="G49" s="3">
        <v>1396000</v>
      </c>
      <c r="H49" s="6"/>
      <c r="I49" s="3"/>
      <c r="J49" s="183"/>
      <c r="K49" s="5"/>
      <c r="L49" s="5"/>
      <c r="M49" s="5"/>
      <c r="N49" s="5"/>
    </row>
    <row r="50" spans="1:14" ht="12.75" customHeight="1">
      <c r="A50" s="182"/>
      <c r="B50" s="27" t="s">
        <v>574</v>
      </c>
      <c r="C50" s="27"/>
      <c r="F50" s="34"/>
      <c r="G50" s="3">
        <v>160000</v>
      </c>
      <c r="H50" s="6"/>
      <c r="I50" s="3"/>
      <c r="J50" s="183"/>
      <c r="K50" s="5"/>
      <c r="L50" s="5"/>
      <c r="M50" s="5"/>
      <c r="N50" s="5"/>
    </row>
    <row r="51" spans="1:14" ht="12.75" customHeight="1">
      <c r="A51" s="15"/>
      <c r="B51" s="9" t="s">
        <v>570</v>
      </c>
      <c r="F51" s="22"/>
      <c r="G51" s="3">
        <v>44434</v>
      </c>
      <c r="H51" s="6"/>
      <c r="I51" s="3">
        <v>136299.15</v>
      </c>
      <c r="J51" s="22"/>
      <c r="K51" s="3"/>
      <c r="L51" s="3"/>
      <c r="M51" s="3"/>
      <c r="N51" s="16"/>
    </row>
    <row r="52" spans="1:14" ht="12.75" customHeight="1">
      <c r="A52" s="182"/>
      <c r="B52" s="37" t="s">
        <v>501</v>
      </c>
      <c r="C52" s="37"/>
      <c r="F52" s="34"/>
      <c r="G52" s="3">
        <v>2659101</v>
      </c>
      <c r="H52" s="6"/>
      <c r="I52" s="3">
        <v>770009</v>
      </c>
      <c r="J52" s="183"/>
      <c r="K52" s="5"/>
      <c r="L52" s="5"/>
      <c r="M52" s="5"/>
      <c r="N52" s="5"/>
    </row>
    <row r="53" spans="1:14" ht="12.75" customHeight="1">
      <c r="A53" s="182"/>
      <c r="B53" s="37" t="s">
        <v>284</v>
      </c>
      <c r="C53" s="37"/>
      <c r="F53" s="34"/>
      <c r="G53" s="3">
        <v>9820</v>
      </c>
      <c r="H53" s="6"/>
      <c r="I53" s="3">
        <f>67913</f>
        <v>67913</v>
      </c>
      <c r="J53" s="183"/>
      <c r="K53" s="5"/>
      <c r="L53" s="5"/>
      <c r="M53" s="5"/>
      <c r="N53" s="5"/>
    </row>
    <row r="54" spans="1:14" ht="12.75" customHeight="1">
      <c r="A54" s="182"/>
      <c r="B54" s="37" t="s">
        <v>290</v>
      </c>
      <c r="C54" s="37"/>
      <c r="F54" s="34"/>
      <c r="G54" s="3">
        <v>125000</v>
      </c>
      <c r="H54" s="6"/>
      <c r="I54" s="3">
        <v>110000</v>
      </c>
      <c r="J54" s="183"/>
      <c r="K54" s="5"/>
      <c r="L54" s="5"/>
      <c r="M54" s="5"/>
      <c r="N54" s="5"/>
    </row>
    <row r="55" spans="1:14" ht="12.75" customHeight="1">
      <c r="A55" s="182"/>
      <c r="B55" s="37" t="s">
        <v>560</v>
      </c>
      <c r="C55" s="37"/>
      <c r="F55" s="34"/>
      <c r="G55" s="3">
        <v>627000</v>
      </c>
      <c r="H55" s="6"/>
      <c r="I55" s="3"/>
      <c r="J55" s="183"/>
      <c r="K55" s="5"/>
      <c r="L55" s="5"/>
      <c r="M55" s="5"/>
      <c r="N55" s="5"/>
    </row>
    <row r="56" spans="1:16" ht="12.75" customHeight="1">
      <c r="A56" s="182"/>
      <c r="B56" s="9" t="s">
        <v>483</v>
      </c>
      <c r="F56" s="34"/>
      <c r="G56" s="3">
        <v>375100</v>
      </c>
      <c r="H56" s="6"/>
      <c r="I56" s="3">
        <f>'Note 4-31'!G113+'Note 4-31'!G114</f>
        <v>958299</v>
      </c>
      <c r="J56" s="183"/>
      <c r="K56" s="5"/>
      <c r="L56" s="5"/>
      <c r="M56" s="5"/>
      <c r="N56" s="5"/>
      <c r="P56" s="16"/>
    </row>
    <row r="57" spans="1:14" ht="12.75" customHeight="1">
      <c r="A57" s="182"/>
      <c r="B57" s="9" t="s">
        <v>571</v>
      </c>
      <c r="F57" s="34"/>
      <c r="G57" s="3">
        <v>13739</v>
      </c>
      <c r="H57" s="6"/>
      <c r="I57" s="3">
        <v>13209</v>
      </c>
      <c r="J57" s="183"/>
      <c r="K57" s="5"/>
      <c r="L57" s="5"/>
      <c r="M57" s="5"/>
      <c r="N57" s="5"/>
    </row>
    <row r="58" spans="1:13" ht="12.75" customHeight="1">
      <c r="A58" s="180"/>
      <c r="B58" s="15" t="s">
        <v>286</v>
      </c>
      <c r="C58" s="15"/>
      <c r="D58" s="36"/>
      <c r="E58" s="36"/>
      <c r="F58" s="35"/>
      <c r="G58" s="99">
        <f>SUM(G31:G57)</f>
        <v>92916095</v>
      </c>
      <c r="H58" s="13"/>
      <c r="I58" s="99">
        <f>SUM(I31:I57)</f>
        <v>69192564.30000001</v>
      </c>
      <c r="J58" s="35"/>
      <c r="K58" s="36"/>
      <c r="L58" s="36"/>
      <c r="M58" s="36"/>
    </row>
    <row r="59" spans="1:13" ht="12.75" customHeight="1">
      <c r="A59" s="180"/>
      <c r="B59" s="15"/>
      <c r="C59" s="15"/>
      <c r="D59" s="36"/>
      <c r="E59" s="36"/>
      <c r="F59" s="35"/>
      <c r="G59" s="93"/>
      <c r="H59" s="13"/>
      <c r="I59" s="12"/>
      <c r="J59" s="35"/>
      <c r="K59" s="36"/>
      <c r="L59" s="36"/>
      <c r="M59" s="36"/>
    </row>
    <row r="60" spans="1:14" ht="12.75" customHeight="1" thickBot="1">
      <c r="A60" s="21"/>
      <c r="B60" s="21" t="s">
        <v>287</v>
      </c>
      <c r="C60" s="21"/>
      <c r="F60" s="33"/>
      <c r="G60" s="17">
        <f>G28-G58</f>
        <v>59087422.650000006</v>
      </c>
      <c r="H60" s="13"/>
      <c r="I60" s="17">
        <f>I28-I58</f>
        <v>57508847.389999986</v>
      </c>
      <c r="J60" s="33"/>
      <c r="K60" s="13"/>
      <c r="L60" s="184">
        <v>1089243</v>
      </c>
      <c r="M60" s="184" t="e">
        <v>#REF!</v>
      </c>
      <c r="N60" s="184" t="e">
        <v>#REF!</v>
      </c>
    </row>
    <row r="61" spans="1:13" ht="9.75" customHeight="1" thickTop="1">
      <c r="A61" s="21"/>
      <c r="B61" s="21"/>
      <c r="C61" s="21"/>
      <c r="F61" s="33"/>
      <c r="G61" s="3"/>
      <c r="H61" s="6"/>
      <c r="I61" s="13"/>
      <c r="J61" s="33"/>
      <c r="K61" s="13"/>
      <c r="L61" s="13"/>
      <c r="M61" s="13"/>
    </row>
    <row r="62" spans="1:14" ht="12.75" customHeight="1">
      <c r="A62" s="21"/>
      <c r="B62" s="21" t="s">
        <v>57</v>
      </c>
      <c r="C62" s="21"/>
      <c r="F62" s="33"/>
      <c r="G62" s="41">
        <f>G63+G64</f>
        <v>59087422.760000005</v>
      </c>
      <c r="H62" s="5"/>
      <c r="I62" s="41">
        <f>I63+I64</f>
        <v>57508847.150000006</v>
      </c>
      <c r="J62" s="33"/>
      <c r="K62" s="41"/>
      <c r="L62" s="41">
        <v>26747</v>
      </c>
      <c r="M62" s="41" t="e">
        <v>#REF!</v>
      </c>
      <c r="N62" s="41">
        <v>14729</v>
      </c>
    </row>
    <row r="63" spans="1:14" ht="12.75" customHeight="1">
      <c r="A63" s="21"/>
      <c r="B63" s="14" t="s">
        <v>10</v>
      </c>
      <c r="C63" s="14"/>
      <c r="F63" s="251">
        <v>4</v>
      </c>
      <c r="G63" s="25">
        <f>'Note 4-31'!E5</f>
        <v>82922</v>
      </c>
      <c r="H63" s="6"/>
      <c r="I63" s="25">
        <f>'Note 4-31'!G5</f>
        <v>46595</v>
      </c>
      <c r="J63" s="33"/>
      <c r="K63" s="6"/>
      <c r="L63" s="185">
        <v>0</v>
      </c>
      <c r="M63" s="25" t="e">
        <v>#REF!</v>
      </c>
      <c r="N63" s="25">
        <v>0</v>
      </c>
    </row>
    <row r="64" spans="1:14" ht="12.75" customHeight="1">
      <c r="A64" s="21"/>
      <c r="B64" s="14" t="s">
        <v>43</v>
      </c>
      <c r="C64" s="14"/>
      <c r="F64" s="251"/>
      <c r="G64" s="42">
        <f>'Note 4-31'!E6</f>
        <v>59004500.760000005</v>
      </c>
      <c r="H64" s="6"/>
      <c r="I64" s="42">
        <f>'Note 4-31'!G6</f>
        <v>57462252.150000006</v>
      </c>
      <c r="J64" s="33"/>
      <c r="K64" s="6"/>
      <c r="L64" s="186">
        <v>26747</v>
      </c>
      <c r="M64" s="42">
        <v>16476</v>
      </c>
      <c r="N64" s="42">
        <v>14729</v>
      </c>
    </row>
    <row r="65" spans="1:13" ht="10.5" customHeight="1">
      <c r="A65" s="169"/>
      <c r="B65" s="36"/>
      <c r="C65" s="36"/>
      <c r="D65" s="36"/>
      <c r="E65" s="36"/>
      <c r="F65" s="35"/>
      <c r="G65" s="35"/>
      <c r="H65" s="102"/>
      <c r="I65" s="36"/>
      <c r="J65" s="35"/>
      <c r="K65" s="36"/>
      <c r="L65" s="36"/>
      <c r="M65" s="36"/>
    </row>
    <row r="66" spans="1:13" ht="12" customHeight="1">
      <c r="A66" s="36"/>
      <c r="B66" s="15" t="s">
        <v>8</v>
      </c>
      <c r="C66" s="15"/>
      <c r="F66" s="43"/>
      <c r="G66" s="43"/>
      <c r="H66" s="43"/>
      <c r="I66" s="5"/>
      <c r="J66" s="43"/>
      <c r="K66" s="5"/>
      <c r="L66" s="5"/>
      <c r="M66" s="5"/>
    </row>
    <row r="67" spans="1:10" ht="13.5" customHeight="1">
      <c r="A67" s="14"/>
      <c r="B67" s="14" t="s">
        <v>51</v>
      </c>
      <c r="C67" s="14"/>
      <c r="F67" s="33"/>
      <c r="G67" s="33"/>
      <c r="H67" s="103"/>
      <c r="J67" s="33"/>
    </row>
    <row r="68" spans="1:10" ht="13.5" customHeight="1">
      <c r="A68" s="14"/>
      <c r="B68" s="14" t="s">
        <v>52</v>
      </c>
      <c r="C68" s="14"/>
      <c r="F68" s="33"/>
      <c r="G68" s="33"/>
      <c r="H68" s="103"/>
      <c r="J68" s="33"/>
    </row>
    <row r="69" spans="1:10" ht="13.5" customHeight="1">
      <c r="A69" s="14"/>
      <c r="F69" s="33"/>
      <c r="G69" s="33"/>
      <c r="H69" s="103"/>
      <c r="J69" s="33"/>
    </row>
    <row r="70" spans="1:12" ht="15" customHeight="1">
      <c r="A70" s="21"/>
      <c r="B70" s="10" t="s">
        <v>366</v>
      </c>
      <c r="C70" s="15"/>
      <c r="D70" s="53"/>
      <c r="E70" s="53"/>
      <c r="G70" s="167"/>
      <c r="H70" s="153" t="s">
        <v>96</v>
      </c>
      <c r="I70" s="47"/>
      <c r="J70" s="21"/>
      <c r="L70" s="21" t="s">
        <v>12</v>
      </c>
    </row>
    <row r="71" spans="1:12" ht="15" customHeight="1">
      <c r="A71" s="21"/>
      <c r="B71" s="22" t="s">
        <v>61</v>
      </c>
      <c r="C71" s="19"/>
      <c r="D71" s="43"/>
      <c r="E71" s="43"/>
      <c r="G71" s="168"/>
      <c r="H71" s="54" t="s">
        <v>61</v>
      </c>
      <c r="I71" s="47"/>
      <c r="J71" s="14"/>
      <c r="L71" s="14" t="s">
        <v>13</v>
      </c>
    </row>
    <row r="72" spans="1:10" ht="9" customHeight="1">
      <c r="A72" s="21"/>
      <c r="B72" s="14"/>
      <c r="C72" s="14"/>
      <c r="D72" s="33"/>
      <c r="E72" s="33"/>
      <c r="J72" s="33"/>
    </row>
    <row r="73" spans="2:3" ht="12" customHeight="1">
      <c r="B73" s="14" t="s">
        <v>47</v>
      </c>
      <c r="C73" s="14"/>
    </row>
    <row r="74" spans="2:3" ht="15" customHeight="1">
      <c r="B74" s="67" t="str">
        <f>'BS'!B55</f>
        <v>May 20, 2013</v>
      </c>
      <c r="C74" s="67"/>
    </row>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sheetData>
  <sheetProtection/>
  <mergeCells count="9">
    <mergeCell ref="F63:F64"/>
    <mergeCell ref="B37:D37"/>
    <mergeCell ref="B38:D38"/>
    <mergeCell ref="B39:D39"/>
    <mergeCell ref="B40:D40"/>
    <mergeCell ref="F5:F6"/>
    <mergeCell ref="F9:F10"/>
    <mergeCell ref="B36:D36"/>
    <mergeCell ref="B34:D34"/>
  </mergeCells>
  <printOptions/>
  <pageMargins left="1.25" right="0.75" top="1" bottom="0.5" header="0.5" footer="0.25"/>
  <pageSetup firstPageNumber="4" useFirstPageNumber="1" horizontalDpi="600" verticalDpi="600" orientation="portrait" paperSize="9" scale="80"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tabColor rgb="FF92D050"/>
  </sheetPr>
  <dimension ref="A1:O90"/>
  <sheetViews>
    <sheetView view="pageBreakPreview" zoomScaleSheetLayoutView="100" zoomScalePageLayoutView="0" workbookViewId="0" topLeftCell="B1">
      <selection activeCell="L17" sqref="L17"/>
    </sheetView>
  </sheetViews>
  <sheetFormatPr defaultColWidth="9.140625" defaultRowHeight="12.75"/>
  <cols>
    <col min="1" max="1" width="2.8515625" style="47" customWidth="1"/>
    <col min="2" max="2" width="32.7109375" style="47" customWidth="1"/>
    <col min="3" max="3" width="10.8515625" style="47" customWidth="1"/>
    <col min="4" max="4" width="9.7109375" style="47" customWidth="1"/>
    <col min="5" max="5" width="9.421875" style="47" customWidth="1"/>
    <col min="6" max="6" width="10.421875" style="47" customWidth="1"/>
    <col min="7" max="7" width="6.00390625" style="47" bestFit="1" customWidth="1"/>
    <col min="8" max="8" width="10.00390625" style="47" customWidth="1"/>
    <col min="9" max="9" width="7.00390625" style="47" customWidth="1"/>
    <col min="10" max="11" width="9.00390625" style="47" bestFit="1" customWidth="1"/>
    <col min="12" max="13" width="9.8515625" style="47" bestFit="1" customWidth="1"/>
    <col min="14" max="14" width="12.8515625" style="47" bestFit="1" customWidth="1"/>
    <col min="15" max="16384" width="9.140625" style="47" customWidth="1"/>
  </cols>
  <sheetData>
    <row r="1" spans="1:12" s="9" customFormat="1" ht="12.75">
      <c r="A1" s="15"/>
      <c r="B1" s="255" t="s">
        <v>180</v>
      </c>
      <c r="C1" s="255"/>
      <c r="D1" s="255"/>
      <c r="E1" s="255"/>
      <c r="F1" s="191"/>
      <c r="G1" s="191"/>
      <c r="H1" s="191"/>
      <c r="I1" s="16"/>
      <c r="J1" s="191"/>
      <c r="K1" s="16"/>
      <c r="L1" s="191"/>
    </row>
    <row r="2" spans="1:12" s="9" customFormat="1" ht="5.25" customHeight="1">
      <c r="A2" s="15"/>
      <c r="B2" s="190"/>
      <c r="C2" s="190"/>
      <c r="D2" s="190"/>
      <c r="E2" s="190"/>
      <c r="F2" s="191"/>
      <c r="G2" s="191"/>
      <c r="H2" s="191"/>
      <c r="I2" s="16"/>
      <c r="J2" s="191"/>
      <c r="K2" s="16"/>
      <c r="L2" s="191"/>
    </row>
    <row r="3" spans="1:13" s="44" customFormat="1" ht="12.75">
      <c r="A3" s="192"/>
      <c r="B3" s="256" t="s">
        <v>19</v>
      </c>
      <c r="C3" s="259" t="s">
        <v>20</v>
      </c>
      <c r="D3" s="260"/>
      <c r="E3" s="260"/>
      <c r="F3" s="261"/>
      <c r="G3" s="256" t="s">
        <v>21</v>
      </c>
      <c r="H3" s="259" t="s">
        <v>22</v>
      </c>
      <c r="I3" s="262"/>
      <c r="J3" s="262"/>
      <c r="K3" s="263"/>
      <c r="L3" s="193" t="s">
        <v>23</v>
      </c>
      <c r="M3" s="193" t="s">
        <v>23</v>
      </c>
    </row>
    <row r="4" spans="1:13" s="44" customFormat="1" ht="12.75">
      <c r="A4" s="192"/>
      <c r="B4" s="257"/>
      <c r="C4" s="194" t="s">
        <v>24</v>
      </c>
      <c r="D4" s="193" t="s">
        <v>25</v>
      </c>
      <c r="E4" s="194" t="s">
        <v>26</v>
      </c>
      <c r="F4" s="193" t="s">
        <v>27</v>
      </c>
      <c r="G4" s="257"/>
      <c r="H4" s="194" t="s">
        <v>24</v>
      </c>
      <c r="I4" s="194" t="s">
        <v>26</v>
      </c>
      <c r="J4" s="194" t="s">
        <v>28</v>
      </c>
      <c r="K4" s="195" t="s">
        <v>27</v>
      </c>
      <c r="L4" s="196" t="s">
        <v>29</v>
      </c>
      <c r="M4" s="196" t="s">
        <v>29</v>
      </c>
    </row>
    <row r="5" spans="1:13" s="44" customFormat="1" ht="12.75">
      <c r="A5" s="192"/>
      <c r="B5" s="257"/>
      <c r="C5" s="195" t="s">
        <v>30</v>
      </c>
      <c r="D5" s="196" t="s">
        <v>31</v>
      </c>
      <c r="E5" s="195" t="s">
        <v>32</v>
      </c>
      <c r="F5" s="196" t="s">
        <v>33</v>
      </c>
      <c r="G5" s="257"/>
      <c r="H5" s="195" t="s">
        <v>30</v>
      </c>
      <c r="I5" s="195" t="s">
        <v>32</v>
      </c>
      <c r="J5" s="195" t="s">
        <v>35</v>
      </c>
      <c r="K5" s="195" t="s">
        <v>33</v>
      </c>
      <c r="L5" s="196" t="s">
        <v>33</v>
      </c>
      <c r="M5" s="196" t="s">
        <v>33</v>
      </c>
    </row>
    <row r="6" spans="1:13" s="44" customFormat="1" ht="25.5">
      <c r="A6" s="192"/>
      <c r="B6" s="257"/>
      <c r="C6" s="197" t="s">
        <v>565</v>
      </c>
      <c r="D6" s="198" t="s">
        <v>36</v>
      </c>
      <c r="E6" s="197" t="s">
        <v>37</v>
      </c>
      <c r="F6" s="197" t="s">
        <v>566</v>
      </c>
      <c r="G6" s="257"/>
      <c r="H6" s="197" t="s">
        <v>565</v>
      </c>
      <c r="I6" s="197" t="s">
        <v>38</v>
      </c>
      <c r="J6" s="197" t="s">
        <v>36</v>
      </c>
      <c r="K6" s="197" t="s">
        <v>566</v>
      </c>
      <c r="L6" s="198" t="s">
        <v>566</v>
      </c>
      <c r="M6" s="198" t="s">
        <v>413</v>
      </c>
    </row>
    <row r="7" spans="1:13" s="44" customFormat="1" ht="12.75">
      <c r="A7" s="192"/>
      <c r="B7" s="258"/>
      <c r="C7" s="197" t="s">
        <v>1</v>
      </c>
      <c r="D7" s="197" t="s">
        <v>1</v>
      </c>
      <c r="E7" s="197" t="s">
        <v>1</v>
      </c>
      <c r="F7" s="197" t="s">
        <v>1</v>
      </c>
      <c r="G7" s="199" t="s">
        <v>34</v>
      </c>
      <c r="H7" s="197" t="s">
        <v>1</v>
      </c>
      <c r="I7" s="197" t="s">
        <v>1</v>
      </c>
      <c r="J7" s="197" t="s">
        <v>1</v>
      </c>
      <c r="K7" s="197" t="s">
        <v>1</v>
      </c>
      <c r="L7" s="199" t="s">
        <v>1</v>
      </c>
      <c r="M7" s="199" t="s">
        <v>1</v>
      </c>
    </row>
    <row r="8" spans="1:13" s="9" customFormat="1" ht="12.75">
      <c r="A8" s="14"/>
      <c r="B8" s="200" t="s">
        <v>252</v>
      </c>
      <c r="C8" s="201"/>
      <c r="D8" s="201"/>
      <c r="E8" s="201"/>
      <c r="F8" s="201"/>
      <c r="G8" s="201"/>
      <c r="H8" s="201"/>
      <c r="I8" s="201"/>
      <c r="J8" s="201"/>
      <c r="K8" s="201"/>
      <c r="L8" s="201"/>
      <c r="M8" s="202"/>
    </row>
    <row r="9" spans="1:13" s="9" customFormat="1" ht="12.75">
      <c r="A9" s="14"/>
      <c r="B9" s="203" t="s">
        <v>62</v>
      </c>
      <c r="C9" s="68">
        <v>2991800</v>
      </c>
      <c r="D9" s="204">
        <v>0</v>
      </c>
      <c r="E9" s="152">
        <v>0</v>
      </c>
      <c r="F9" s="204">
        <f aca="true" t="shared" si="0" ref="F9:F24">C9+D9-E9</f>
        <v>2991800</v>
      </c>
      <c r="G9" s="205">
        <v>20</v>
      </c>
      <c r="H9" s="6">
        <v>1108961</v>
      </c>
      <c r="I9" s="152">
        <v>0</v>
      </c>
      <c r="J9" s="204">
        <f>(F9-H9)*G9%</f>
        <v>376567.80000000005</v>
      </c>
      <c r="K9" s="152">
        <f>H9-I9+J9</f>
        <v>1485528.8</v>
      </c>
      <c r="L9" s="204">
        <f aca="true" t="shared" si="1" ref="L9:L25">F9-K9</f>
        <v>1506271.2</v>
      </c>
      <c r="M9" s="68">
        <v>1882839.4666666668</v>
      </c>
    </row>
    <row r="10" spans="1:13" s="9" customFormat="1" ht="12.75">
      <c r="A10" s="14"/>
      <c r="B10" s="203" t="s">
        <v>63</v>
      </c>
      <c r="C10" s="207">
        <v>244400</v>
      </c>
      <c r="D10" s="77">
        <v>0</v>
      </c>
      <c r="E10" s="152">
        <v>0</v>
      </c>
      <c r="F10" s="204">
        <f>C10+D10-E10</f>
        <v>244400</v>
      </c>
      <c r="G10" s="205">
        <v>20</v>
      </c>
      <c r="H10" s="154">
        <v>90591</v>
      </c>
      <c r="I10" s="152">
        <v>0</v>
      </c>
      <c r="J10" s="204">
        <f>(F10-H10)*G10%</f>
        <v>30761.800000000003</v>
      </c>
      <c r="K10" s="152">
        <f aca="true" t="shared" si="2" ref="K10:K24">H10-I10+J10</f>
        <v>121352.8</v>
      </c>
      <c r="L10" s="204">
        <f t="shared" si="1"/>
        <v>123047.2</v>
      </c>
      <c r="M10" s="68">
        <v>153809.16</v>
      </c>
    </row>
    <row r="11" spans="1:13" s="9" customFormat="1" ht="12.75">
      <c r="A11" s="14"/>
      <c r="B11" s="203" t="s">
        <v>64</v>
      </c>
      <c r="C11" s="207">
        <v>415100</v>
      </c>
      <c r="D11" s="3">
        <v>104000</v>
      </c>
      <c r="E11" s="152">
        <v>0</v>
      </c>
      <c r="F11" s="204">
        <f>C11+D11-E11</f>
        <v>519100</v>
      </c>
      <c r="G11" s="205">
        <v>33.33</v>
      </c>
      <c r="H11" s="154">
        <v>233192</v>
      </c>
      <c r="I11" s="152">
        <v>0</v>
      </c>
      <c r="J11" s="204">
        <v>95207.4</v>
      </c>
      <c r="K11" s="152">
        <f>H11-I11+J11</f>
        <v>328399.4</v>
      </c>
      <c r="L11" s="204">
        <f t="shared" si="1"/>
        <v>190700.59999999998</v>
      </c>
      <c r="M11" s="68">
        <v>181908</v>
      </c>
    </row>
    <row r="12" spans="1:13" s="9" customFormat="1" ht="12.75">
      <c r="A12" s="14"/>
      <c r="B12" s="203" t="s">
        <v>16</v>
      </c>
      <c r="C12" s="207">
        <v>1421200</v>
      </c>
      <c r="D12" s="204">
        <v>343992</v>
      </c>
      <c r="E12" s="152">
        <v>0</v>
      </c>
      <c r="F12" s="204">
        <f t="shared" si="0"/>
        <v>1765192</v>
      </c>
      <c r="G12" s="205">
        <v>33.33</v>
      </c>
      <c r="H12" s="154">
        <v>675157</v>
      </c>
      <c r="I12" s="152">
        <v>0</v>
      </c>
      <c r="J12" s="204">
        <v>364537</v>
      </c>
      <c r="K12" s="152">
        <v>1041523</v>
      </c>
      <c r="L12" s="204">
        <f t="shared" si="1"/>
        <v>723669</v>
      </c>
      <c r="M12" s="68">
        <v>746043.3003</v>
      </c>
    </row>
    <row r="13" spans="1:13" s="9" customFormat="1" ht="12.75">
      <c r="A13" s="14"/>
      <c r="B13" s="203" t="s">
        <v>65</v>
      </c>
      <c r="C13" s="207">
        <v>226200</v>
      </c>
      <c r="D13" s="3">
        <v>96633</v>
      </c>
      <c r="E13" s="152">
        <v>0</v>
      </c>
      <c r="F13" s="204">
        <f t="shared" si="0"/>
        <v>322833</v>
      </c>
      <c r="G13" s="205">
        <v>20</v>
      </c>
      <c r="H13" s="154">
        <v>82289.5</v>
      </c>
      <c r="I13" s="152">
        <v>0</v>
      </c>
      <c r="J13" s="204">
        <f>(F13-H13)*G13%</f>
        <v>48108.700000000004</v>
      </c>
      <c r="K13" s="152">
        <f>H13-I13+J13</f>
        <v>130398.20000000001</v>
      </c>
      <c r="L13" s="204">
        <f t="shared" si="1"/>
        <v>192434.8</v>
      </c>
      <c r="M13" s="68">
        <v>143910</v>
      </c>
    </row>
    <row r="14" spans="1:13" s="9" customFormat="1" ht="12.75">
      <c r="A14" s="14"/>
      <c r="B14" s="203" t="s">
        <v>503</v>
      </c>
      <c r="C14" s="207">
        <v>407000</v>
      </c>
      <c r="D14" s="204">
        <v>83948</v>
      </c>
      <c r="E14" s="152">
        <v>0</v>
      </c>
      <c r="F14" s="204">
        <f t="shared" si="0"/>
        <v>490948</v>
      </c>
      <c r="G14" s="205">
        <v>20</v>
      </c>
      <c r="H14" s="154">
        <v>138456</v>
      </c>
      <c r="I14" s="152">
        <v>0</v>
      </c>
      <c r="J14" s="204">
        <f>(F14-H14)*G14%</f>
        <v>70498.40000000001</v>
      </c>
      <c r="K14" s="152">
        <f t="shared" si="2"/>
        <v>208954.40000000002</v>
      </c>
      <c r="L14" s="204">
        <f t="shared" si="1"/>
        <v>281993.6</v>
      </c>
      <c r="M14" s="68">
        <v>268544</v>
      </c>
    </row>
    <row r="15" spans="1:13" s="9" customFormat="1" ht="12.75">
      <c r="A15" s="14"/>
      <c r="B15" s="203" t="s">
        <v>68</v>
      </c>
      <c r="C15" s="207">
        <v>82790</v>
      </c>
      <c r="D15" s="204">
        <v>22048</v>
      </c>
      <c r="E15" s="152">
        <v>0</v>
      </c>
      <c r="F15" s="204">
        <f t="shared" si="0"/>
        <v>104838</v>
      </c>
      <c r="G15" s="205">
        <v>20</v>
      </c>
      <c r="H15" s="154">
        <v>24440</v>
      </c>
      <c r="I15" s="152">
        <v>0</v>
      </c>
      <c r="J15" s="204">
        <f>(F15-H15)*G15%</f>
        <v>16079.6</v>
      </c>
      <c r="K15" s="152">
        <f>H15-I15+J15</f>
        <v>40519.6</v>
      </c>
      <c r="L15" s="204">
        <f t="shared" si="1"/>
        <v>64318.4</v>
      </c>
      <c r="M15" s="68">
        <v>58350.5</v>
      </c>
    </row>
    <row r="16" spans="1:13" s="9" customFormat="1" ht="12.75">
      <c r="A16" s="14"/>
      <c r="B16" s="203" t="s">
        <v>567</v>
      </c>
      <c r="C16" s="207">
        <v>6500</v>
      </c>
      <c r="D16" s="204">
        <v>19500</v>
      </c>
      <c r="E16" s="152"/>
      <c r="F16" s="204">
        <f t="shared" si="0"/>
        <v>26000</v>
      </c>
      <c r="G16" s="205">
        <v>20</v>
      </c>
      <c r="H16" s="154">
        <v>1829</v>
      </c>
      <c r="I16" s="152"/>
      <c r="J16" s="204">
        <v>3900</v>
      </c>
      <c r="K16" s="152">
        <v>5288</v>
      </c>
      <c r="L16" s="204">
        <f>F16-K16</f>
        <v>20712</v>
      </c>
      <c r="M16" s="68">
        <v>3285</v>
      </c>
    </row>
    <row r="17" spans="1:13" s="9" customFormat="1" ht="12.75">
      <c r="A17" s="14"/>
      <c r="B17" s="203" t="s">
        <v>225</v>
      </c>
      <c r="C17" s="207"/>
      <c r="D17" s="204">
        <v>43200</v>
      </c>
      <c r="E17" s="152"/>
      <c r="F17" s="204">
        <f t="shared" si="0"/>
        <v>43200</v>
      </c>
      <c r="G17" s="205">
        <v>20</v>
      </c>
      <c r="H17" s="154"/>
      <c r="I17" s="152"/>
      <c r="J17" s="204">
        <f>(F17-H17)*G17%</f>
        <v>8640</v>
      </c>
      <c r="K17" s="152">
        <f>H17-I17+J17</f>
        <v>8640</v>
      </c>
      <c r="L17" s="204">
        <f t="shared" si="1"/>
        <v>34560</v>
      </c>
      <c r="M17" s="68">
        <v>12767</v>
      </c>
    </row>
    <row r="18" spans="1:13" s="9" customFormat="1" ht="12.75">
      <c r="A18" s="14"/>
      <c r="B18" s="203" t="s">
        <v>66</v>
      </c>
      <c r="C18" s="207">
        <v>15895</v>
      </c>
      <c r="D18" s="77">
        <v>0</v>
      </c>
      <c r="E18" s="152">
        <v>0</v>
      </c>
      <c r="F18" s="204">
        <f t="shared" si="0"/>
        <v>15895</v>
      </c>
      <c r="G18" s="205">
        <v>10</v>
      </c>
      <c r="H18" s="154">
        <v>3127</v>
      </c>
      <c r="I18" s="152">
        <v>0</v>
      </c>
      <c r="J18" s="204">
        <f>(F18-H18)*G18%</f>
        <v>1276.8000000000002</v>
      </c>
      <c r="K18" s="152">
        <f t="shared" si="2"/>
        <v>4403.8</v>
      </c>
      <c r="L18" s="204">
        <f t="shared" si="1"/>
        <v>11491.2</v>
      </c>
      <c r="M18" s="68">
        <v>9959</v>
      </c>
    </row>
    <row r="19" spans="1:13" s="9" customFormat="1" ht="12.75">
      <c r="A19" s="14"/>
      <c r="B19" s="203" t="s">
        <v>67</v>
      </c>
      <c r="C19" s="207">
        <v>12504</v>
      </c>
      <c r="D19" s="3">
        <v>21000</v>
      </c>
      <c r="E19" s="152">
        <v>0</v>
      </c>
      <c r="F19" s="204">
        <f t="shared" si="0"/>
        <v>33504</v>
      </c>
      <c r="G19" s="205">
        <v>10</v>
      </c>
      <c r="H19" s="154">
        <v>2545</v>
      </c>
      <c r="I19" s="152">
        <v>0</v>
      </c>
      <c r="J19" s="204">
        <v>3096</v>
      </c>
      <c r="K19" s="152">
        <f t="shared" si="2"/>
        <v>5641</v>
      </c>
      <c r="L19" s="204">
        <f t="shared" si="1"/>
        <v>27863</v>
      </c>
      <c r="M19" s="68">
        <v>88384</v>
      </c>
    </row>
    <row r="20" spans="1:13" s="9" customFormat="1" ht="12.75">
      <c r="A20" s="14"/>
      <c r="B20" s="203" t="s">
        <v>227</v>
      </c>
      <c r="C20" s="152">
        <v>124200</v>
      </c>
      <c r="D20" s="204"/>
      <c r="E20" s="152">
        <v>0</v>
      </c>
      <c r="F20" s="204">
        <f t="shared" si="0"/>
        <v>124200</v>
      </c>
      <c r="G20" s="205">
        <v>20</v>
      </c>
      <c r="H20" s="204">
        <v>35815.5</v>
      </c>
      <c r="I20" s="152">
        <v>0</v>
      </c>
      <c r="J20" s="204">
        <f>(F20-H20)*G20%</f>
        <v>17676.9</v>
      </c>
      <c r="K20" s="152">
        <v>53493</v>
      </c>
      <c r="L20" s="204">
        <f t="shared" si="1"/>
        <v>70707</v>
      </c>
      <c r="M20" s="68">
        <v>19200</v>
      </c>
    </row>
    <row r="21" spans="1:13" s="9" customFormat="1" ht="12.75">
      <c r="A21" s="14"/>
      <c r="B21" s="203" t="s">
        <v>356</v>
      </c>
      <c r="C21" s="152">
        <v>30000</v>
      </c>
      <c r="D21" s="77">
        <v>0</v>
      </c>
      <c r="E21" s="152">
        <v>0</v>
      </c>
      <c r="F21" s="204">
        <f t="shared" si="0"/>
        <v>30000</v>
      </c>
      <c r="G21" s="205">
        <v>20</v>
      </c>
      <c r="H21" s="204">
        <v>10800</v>
      </c>
      <c r="I21" s="152">
        <v>0</v>
      </c>
      <c r="J21" s="204">
        <f>(F21-H21)*G21%</f>
        <v>3840</v>
      </c>
      <c r="K21" s="152">
        <f t="shared" si="2"/>
        <v>14640</v>
      </c>
      <c r="L21" s="204">
        <f t="shared" si="1"/>
        <v>15360</v>
      </c>
      <c r="M21" s="68">
        <v>18880</v>
      </c>
    </row>
    <row r="22" spans="1:13" s="9" customFormat="1" ht="12.75">
      <c r="A22" s="14"/>
      <c r="B22" s="203" t="s">
        <v>357</v>
      </c>
      <c r="C22" s="152">
        <v>29500</v>
      </c>
      <c r="D22" s="77">
        <v>0</v>
      </c>
      <c r="E22" s="152">
        <v>0</v>
      </c>
      <c r="F22" s="204">
        <f t="shared" si="0"/>
        <v>29500</v>
      </c>
      <c r="G22" s="205">
        <v>20</v>
      </c>
      <c r="H22" s="204">
        <v>10620</v>
      </c>
      <c r="I22" s="152">
        <v>0</v>
      </c>
      <c r="J22" s="204">
        <f>(F22-H22)*G22%</f>
        <v>3776</v>
      </c>
      <c r="K22" s="152">
        <f t="shared" si="2"/>
        <v>14396</v>
      </c>
      <c r="L22" s="204">
        <f t="shared" si="1"/>
        <v>15104</v>
      </c>
      <c r="M22" s="68">
        <v>48600</v>
      </c>
    </row>
    <row r="23" spans="1:13" s="9" customFormat="1" ht="12.75">
      <c r="A23" s="14"/>
      <c r="B23" s="208" t="s">
        <v>358</v>
      </c>
      <c r="C23" s="152">
        <v>60000</v>
      </c>
      <c r="D23" s="77">
        <v>0</v>
      </c>
      <c r="E23" s="152">
        <v>0</v>
      </c>
      <c r="F23" s="204">
        <f t="shared" si="0"/>
        <v>60000</v>
      </c>
      <c r="G23" s="205">
        <v>10</v>
      </c>
      <c r="H23" s="204">
        <v>11400</v>
      </c>
      <c r="I23" s="152">
        <v>0</v>
      </c>
      <c r="J23" s="204">
        <f aca="true" t="shared" si="3" ref="J23:J30">(F23-H23)*G23%</f>
        <v>4860</v>
      </c>
      <c r="K23" s="152">
        <f t="shared" si="2"/>
        <v>16260</v>
      </c>
      <c r="L23" s="204">
        <f t="shared" si="1"/>
        <v>43740</v>
      </c>
      <c r="M23" s="68">
        <v>47040</v>
      </c>
    </row>
    <row r="24" spans="1:13" s="9" customFormat="1" ht="12.75">
      <c r="A24" s="14"/>
      <c r="B24" s="208" t="s">
        <v>359</v>
      </c>
      <c r="C24" s="152">
        <v>63000</v>
      </c>
      <c r="D24" s="204"/>
      <c r="E24" s="152">
        <v>0</v>
      </c>
      <c r="F24" s="204">
        <f t="shared" si="0"/>
        <v>63000</v>
      </c>
      <c r="G24" s="205">
        <v>20</v>
      </c>
      <c r="H24" s="204">
        <v>15960</v>
      </c>
      <c r="I24" s="152">
        <v>0</v>
      </c>
      <c r="J24" s="204">
        <f t="shared" si="3"/>
        <v>9408</v>
      </c>
      <c r="K24" s="152">
        <f t="shared" si="2"/>
        <v>25368</v>
      </c>
      <c r="L24" s="204">
        <f t="shared" si="1"/>
        <v>37632</v>
      </c>
      <c r="M24" s="68">
        <v>6496</v>
      </c>
    </row>
    <row r="25" spans="1:13" s="9" customFormat="1" ht="12.75">
      <c r="A25" s="14"/>
      <c r="B25" s="208" t="s">
        <v>360</v>
      </c>
      <c r="C25" s="152">
        <v>10150</v>
      </c>
      <c r="D25" s="77">
        <v>0</v>
      </c>
      <c r="E25" s="152">
        <v>0</v>
      </c>
      <c r="F25" s="204">
        <f>C25+D25-E25</f>
        <v>10150</v>
      </c>
      <c r="G25" s="205">
        <v>20</v>
      </c>
      <c r="H25" s="204">
        <v>3653.5</v>
      </c>
      <c r="I25" s="152">
        <v>0</v>
      </c>
      <c r="J25" s="204">
        <f>(F25-H25)*G25%</f>
        <v>1299.3000000000002</v>
      </c>
      <c r="K25" s="152">
        <f>H25-I25+J25</f>
        <v>4952.8</v>
      </c>
      <c r="L25" s="204">
        <f t="shared" si="1"/>
        <v>5197.2</v>
      </c>
      <c r="M25" s="68">
        <v>53952</v>
      </c>
    </row>
    <row r="26" spans="1:13" s="9" customFormat="1" ht="12.75">
      <c r="A26" s="14"/>
      <c r="B26" s="209" t="s">
        <v>414</v>
      </c>
      <c r="C26" s="127">
        <v>67440</v>
      </c>
      <c r="D26" s="152"/>
      <c r="E26" s="152">
        <v>0</v>
      </c>
      <c r="F26" s="204">
        <f aca="true" t="shared" si="4" ref="F26:F31">C26+D26-E26</f>
        <v>67440</v>
      </c>
      <c r="G26" s="205">
        <v>20</v>
      </c>
      <c r="H26" s="204">
        <v>13488</v>
      </c>
      <c r="I26" s="152">
        <v>0</v>
      </c>
      <c r="J26" s="204">
        <f t="shared" si="3"/>
        <v>10790.400000000001</v>
      </c>
      <c r="K26" s="152">
        <f aca="true" t="shared" si="5" ref="K26:K31">H26-I26+J26</f>
        <v>24278.4</v>
      </c>
      <c r="L26" s="204">
        <f aca="true" t="shared" si="6" ref="L26:L31">F26-K26</f>
        <v>43161.6</v>
      </c>
      <c r="M26" s="68">
        <v>7200</v>
      </c>
    </row>
    <row r="27" spans="1:15" s="9" customFormat="1" ht="12.75">
      <c r="A27" s="14"/>
      <c r="B27" s="209" t="s">
        <v>415</v>
      </c>
      <c r="C27" s="127">
        <v>8000</v>
      </c>
      <c r="D27" s="152"/>
      <c r="E27" s="152">
        <v>0</v>
      </c>
      <c r="F27" s="204">
        <f t="shared" si="4"/>
        <v>8000</v>
      </c>
      <c r="G27" s="205">
        <v>10</v>
      </c>
      <c r="H27" s="204">
        <v>800</v>
      </c>
      <c r="I27" s="152">
        <v>0</v>
      </c>
      <c r="J27" s="204">
        <f t="shared" si="3"/>
        <v>720</v>
      </c>
      <c r="K27" s="152">
        <f t="shared" si="5"/>
        <v>1520</v>
      </c>
      <c r="L27" s="204">
        <f t="shared" si="6"/>
        <v>6480</v>
      </c>
      <c r="M27" s="68">
        <v>24795</v>
      </c>
      <c r="O27" s="204"/>
    </row>
    <row r="28" spans="1:15" s="9" customFormat="1" ht="12.75">
      <c r="A28" s="14"/>
      <c r="B28" s="209" t="s">
        <v>416</v>
      </c>
      <c r="C28" s="127">
        <v>27550</v>
      </c>
      <c r="D28" s="152"/>
      <c r="E28" s="152">
        <v>0</v>
      </c>
      <c r="F28" s="204">
        <f t="shared" si="4"/>
        <v>27550</v>
      </c>
      <c r="G28" s="205">
        <v>10</v>
      </c>
      <c r="H28" s="204">
        <v>2755</v>
      </c>
      <c r="I28" s="152">
        <v>0</v>
      </c>
      <c r="J28" s="204">
        <f t="shared" si="3"/>
        <v>2479.5</v>
      </c>
      <c r="K28" s="152">
        <f t="shared" si="5"/>
        <v>5234.5</v>
      </c>
      <c r="L28" s="204">
        <f t="shared" si="6"/>
        <v>22315.5</v>
      </c>
      <c r="M28" s="68">
        <v>19985.4</v>
      </c>
      <c r="O28" s="204"/>
    </row>
    <row r="29" spans="1:15" s="9" customFormat="1" ht="12.75">
      <c r="A29" s="14"/>
      <c r="B29" s="209" t="s">
        <v>417</v>
      </c>
      <c r="C29" s="127">
        <v>22206</v>
      </c>
      <c r="D29" s="152">
        <v>120132</v>
      </c>
      <c r="E29" s="152">
        <v>0</v>
      </c>
      <c r="F29" s="204">
        <f t="shared" si="4"/>
        <v>142338</v>
      </c>
      <c r="G29" s="205">
        <v>10</v>
      </c>
      <c r="H29" s="204">
        <v>2220.5</v>
      </c>
      <c r="I29" s="152">
        <v>0</v>
      </c>
      <c r="J29" s="204">
        <f t="shared" si="3"/>
        <v>14011.75</v>
      </c>
      <c r="K29" s="152">
        <f t="shared" si="5"/>
        <v>16232.25</v>
      </c>
      <c r="L29" s="204">
        <f t="shared" si="6"/>
        <v>126105.75</v>
      </c>
      <c r="M29" s="68">
        <v>8800</v>
      </c>
      <c r="O29" s="204"/>
    </row>
    <row r="30" spans="1:15" s="9" customFormat="1" ht="12.75">
      <c r="A30" s="14"/>
      <c r="B30" s="209" t="s">
        <v>418</v>
      </c>
      <c r="C30" s="127">
        <v>11000</v>
      </c>
      <c r="D30" s="152"/>
      <c r="E30" s="152">
        <v>0</v>
      </c>
      <c r="F30" s="204">
        <f t="shared" si="4"/>
        <v>11000</v>
      </c>
      <c r="G30" s="205">
        <v>20</v>
      </c>
      <c r="H30" s="204">
        <v>2200</v>
      </c>
      <c r="I30" s="152">
        <v>0</v>
      </c>
      <c r="J30" s="204">
        <f t="shared" si="3"/>
        <v>1760</v>
      </c>
      <c r="K30" s="152">
        <f t="shared" si="5"/>
        <v>3960</v>
      </c>
      <c r="L30" s="204">
        <f t="shared" si="6"/>
        <v>7040</v>
      </c>
      <c r="M30" s="68">
        <v>1530</v>
      </c>
      <c r="O30" s="204"/>
    </row>
    <row r="31" spans="1:15" s="9" customFormat="1" ht="12.75">
      <c r="A31" s="14"/>
      <c r="B31" s="209" t="s">
        <v>419</v>
      </c>
      <c r="C31" s="127">
        <v>1700</v>
      </c>
      <c r="D31" s="152">
        <v>40000</v>
      </c>
      <c r="E31" s="226">
        <v>0</v>
      </c>
      <c r="F31" s="204">
        <f t="shared" si="4"/>
        <v>41700</v>
      </c>
      <c r="G31" s="205">
        <v>10</v>
      </c>
      <c r="H31" s="204">
        <v>170</v>
      </c>
      <c r="I31" s="152">
        <v>0</v>
      </c>
      <c r="J31" s="204">
        <f>(F31-H31)*G31%</f>
        <v>4153</v>
      </c>
      <c r="K31" s="152">
        <f t="shared" si="5"/>
        <v>4323</v>
      </c>
      <c r="L31" s="204">
        <f t="shared" si="6"/>
        <v>37377</v>
      </c>
      <c r="M31" s="42">
        <v>0</v>
      </c>
      <c r="O31" s="204"/>
    </row>
    <row r="32" spans="1:15" s="15" customFormat="1" ht="12.75">
      <c r="A32" s="21"/>
      <c r="B32" s="210" t="s">
        <v>255</v>
      </c>
      <c r="C32" s="211">
        <f>SUM(C9:C31)</f>
        <v>6278135</v>
      </c>
      <c r="D32" s="211">
        <f>SUM(D9:D31)</f>
        <v>894453</v>
      </c>
      <c r="E32" s="239">
        <f>SUM(E9:E31)</f>
        <v>0</v>
      </c>
      <c r="F32" s="211">
        <f>SUM(F9:F31)</f>
        <v>7172588</v>
      </c>
      <c r="G32" s="211"/>
      <c r="H32" s="211">
        <f aca="true" t="shared" si="7" ref="H32:M32">SUM(H9:H31)</f>
        <v>2470470</v>
      </c>
      <c r="I32" s="211">
        <f t="shared" si="7"/>
        <v>0</v>
      </c>
      <c r="J32" s="211">
        <f t="shared" si="7"/>
        <v>1093448.3499999999</v>
      </c>
      <c r="K32" s="211">
        <f t="shared" si="7"/>
        <v>3565306.9499999997</v>
      </c>
      <c r="L32" s="211">
        <f t="shared" si="7"/>
        <v>3607281.0500000003</v>
      </c>
      <c r="M32" s="240">
        <f t="shared" si="7"/>
        <v>3806277.826966667</v>
      </c>
      <c r="O32" s="204"/>
    </row>
    <row r="33" spans="1:15" s="9" customFormat="1" ht="12.75">
      <c r="A33" s="14"/>
      <c r="B33" s="212" t="s">
        <v>253</v>
      </c>
      <c r="C33" s="213"/>
      <c r="D33" s="55"/>
      <c r="E33" s="55"/>
      <c r="F33" s="55"/>
      <c r="G33" s="55"/>
      <c r="H33" s="55"/>
      <c r="I33" s="55"/>
      <c r="J33" s="55"/>
      <c r="K33" s="55"/>
      <c r="L33" s="55"/>
      <c r="O33" s="204"/>
    </row>
    <row r="34" spans="1:15" s="9" customFormat="1" ht="12.75">
      <c r="A34" s="14"/>
      <c r="B34" s="214" t="s">
        <v>254</v>
      </c>
      <c r="C34" s="215">
        <v>1807962.2820000001</v>
      </c>
      <c r="D34" s="151">
        <v>0</v>
      </c>
      <c r="E34" s="151">
        <v>0</v>
      </c>
      <c r="F34" s="151">
        <f>C34+D34-E34</f>
        <v>1807962.2820000001</v>
      </c>
      <c r="G34" s="216">
        <v>10</v>
      </c>
      <c r="H34" s="217">
        <v>672095.718</v>
      </c>
      <c r="I34" s="217">
        <v>0</v>
      </c>
      <c r="J34" s="151">
        <f>F34*10/100</f>
        <v>180796.2282</v>
      </c>
      <c r="K34" s="218">
        <f>H34-I34+J34</f>
        <v>852891.9462</v>
      </c>
      <c r="L34" s="151">
        <f>F34-J34</f>
        <v>1627166.0538</v>
      </c>
      <c r="M34" s="151">
        <v>1807962.2820000001</v>
      </c>
      <c r="O34" s="14"/>
    </row>
    <row r="35" spans="1:13" s="9" customFormat="1" ht="12.75">
      <c r="A35" s="14"/>
      <c r="B35" s="219" t="s">
        <v>223</v>
      </c>
      <c r="C35" s="220">
        <v>9083.4</v>
      </c>
      <c r="D35" s="152">
        <v>0</v>
      </c>
      <c r="E35" s="152">
        <v>0</v>
      </c>
      <c r="F35" s="152">
        <f aca="true" t="shared" si="8" ref="F35:F52">C35+D35-E35</f>
        <v>9083.4</v>
      </c>
      <c r="G35" s="221">
        <v>20</v>
      </c>
      <c r="H35" s="222">
        <v>9839.779999999999</v>
      </c>
      <c r="I35" s="152">
        <v>0</v>
      </c>
      <c r="J35" s="152">
        <v>3027.5</v>
      </c>
      <c r="K35" s="222">
        <f aca="true" t="shared" si="9" ref="K35:K52">H35-I35+J35</f>
        <v>12867.279999999999</v>
      </c>
      <c r="L35" s="152">
        <f aca="true" t="shared" si="10" ref="L35:L52">F35-J35</f>
        <v>6055.9</v>
      </c>
      <c r="M35" s="152">
        <v>9083.4</v>
      </c>
    </row>
    <row r="36" spans="1:13" s="9" customFormat="1" ht="12.75">
      <c r="A36" s="14"/>
      <c r="B36" s="219" t="s">
        <v>224</v>
      </c>
      <c r="C36" s="220">
        <v>539521.236</v>
      </c>
      <c r="D36" s="152">
        <v>0</v>
      </c>
      <c r="E36" s="152">
        <v>0</v>
      </c>
      <c r="F36" s="152">
        <f t="shared" si="8"/>
        <v>539521.236</v>
      </c>
      <c r="G36" s="221">
        <v>10</v>
      </c>
      <c r="H36" s="222">
        <v>200562.764</v>
      </c>
      <c r="I36" s="152">
        <v>0</v>
      </c>
      <c r="J36" s="152">
        <f>F36*10/100</f>
        <v>53952.123600000006</v>
      </c>
      <c r="K36" s="222">
        <f t="shared" si="9"/>
        <v>254514.88760000002</v>
      </c>
      <c r="L36" s="152">
        <f t="shared" si="10"/>
        <v>485569.11240000004</v>
      </c>
      <c r="M36" s="152">
        <v>539521.236</v>
      </c>
    </row>
    <row r="37" spans="1:13" s="9" customFormat="1" ht="12.75">
      <c r="A37" s="14"/>
      <c r="B37" s="223" t="s">
        <v>225</v>
      </c>
      <c r="C37" s="220">
        <v>4504.575999999999</v>
      </c>
      <c r="D37" s="152">
        <v>0</v>
      </c>
      <c r="E37" s="152">
        <v>0</v>
      </c>
      <c r="F37" s="152">
        <f t="shared" si="8"/>
        <v>4504.575999999999</v>
      </c>
      <c r="G37" s="221">
        <v>20</v>
      </c>
      <c r="H37" s="222">
        <v>4293.424</v>
      </c>
      <c r="I37" s="152">
        <v>0</v>
      </c>
      <c r="J37" s="152">
        <f>F37*20/100</f>
        <v>900.9151999999999</v>
      </c>
      <c r="K37" s="222">
        <f t="shared" si="9"/>
        <v>5194.3392</v>
      </c>
      <c r="L37" s="152">
        <f t="shared" si="10"/>
        <v>3603.660799999999</v>
      </c>
      <c r="M37" s="152">
        <v>4504.575999999999</v>
      </c>
    </row>
    <row r="38" spans="1:13" s="9" customFormat="1" ht="12.75">
      <c r="A38" s="14"/>
      <c r="B38" s="219" t="s">
        <v>226</v>
      </c>
      <c r="C38" s="220">
        <v>664839.6799999999</v>
      </c>
      <c r="D38" s="152">
        <v>0</v>
      </c>
      <c r="E38" s="152">
        <v>0</v>
      </c>
      <c r="F38" s="152">
        <f t="shared" si="8"/>
        <v>664839.6799999999</v>
      </c>
      <c r="G38" s="221">
        <v>20</v>
      </c>
      <c r="H38" s="222">
        <v>633675.3200000001</v>
      </c>
      <c r="I38" s="152">
        <v>0</v>
      </c>
      <c r="J38" s="152">
        <f aca="true" t="shared" si="11" ref="J38:J52">F38*20/100</f>
        <v>132967.936</v>
      </c>
      <c r="K38" s="222">
        <f t="shared" si="9"/>
        <v>766643.256</v>
      </c>
      <c r="L38" s="152">
        <f t="shared" si="10"/>
        <v>531871.744</v>
      </c>
      <c r="M38" s="152">
        <v>664839.6799999999</v>
      </c>
    </row>
    <row r="39" spans="1:13" s="9" customFormat="1" ht="12.75">
      <c r="A39" s="14"/>
      <c r="B39" s="219" t="s">
        <v>65</v>
      </c>
      <c r="C39" s="220">
        <v>198279.68</v>
      </c>
      <c r="D39" s="152">
        <v>0</v>
      </c>
      <c r="E39" s="152">
        <v>0</v>
      </c>
      <c r="F39" s="152">
        <f t="shared" si="8"/>
        <v>198279.68</v>
      </c>
      <c r="G39" s="221">
        <v>20</v>
      </c>
      <c r="H39" s="222">
        <v>188985.32</v>
      </c>
      <c r="I39" s="152">
        <v>0</v>
      </c>
      <c r="J39" s="152">
        <f>F39*20/100</f>
        <v>39655.935999999994</v>
      </c>
      <c r="K39" s="222">
        <f>H39-I39+J39</f>
        <v>228641.256</v>
      </c>
      <c r="L39" s="152">
        <f>F39-J39</f>
        <v>158623.744</v>
      </c>
      <c r="M39" s="152">
        <v>198279.68</v>
      </c>
    </row>
    <row r="40" spans="1:13" s="9" customFormat="1" ht="12.75">
      <c r="A40" s="14"/>
      <c r="B40" s="219" t="s">
        <v>227</v>
      </c>
      <c r="C40" s="220">
        <v>67246.08</v>
      </c>
      <c r="D40" s="152">
        <v>0</v>
      </c>
      <c r="E40" s="152">
        <v>0</v>
      </c>
      <c r="F40" s="152">
        <f t="shared" si="8"/>
        <v>67246.08</v>
      </c>
      <c r="G40" s="221">
        <v>20</v>
      </c>
      <c r="H40" s="222">
        <v>64093.92</v>
      </c>
      <c r="I40" s="152">
        <v>0</v>
      </c>
      <c r="J40" s="152">
        <f t="shared" si="11"/>
        <v>13449.216</v>
      </c>
      <c r="K40" s="222">
        <f t="shared" si="9"/>
        <v>77543.136</v>
      </c>
      <c r="L40" s="152">
        <f t="shared" si="10"/>
        <v>53796.864</v>
      </c>
      <c r="M40" s="152">
        <v>67246.08</v>
      </c>
    </row>
    <row r="41" spans="1:13" s="9" customFormat="1" ht="12.75">
      <c r="A41" s="14"/>
      <c r="B41" s="219" t="s">
        <v>228</v>
      </c>
      <c r="C41" s="220">
        <v>291667.968</v>
      </c>
      <c r="D41" s="152">
        <v>0</v>
      </c>
      <c r="E41" s="152">
        <v>0</v>
      </c>
      <c r="F41" s="152">
        <f t="shared" si="8"/>
        <v>291667.968</v>
      </c>
      <c r="G41" s="221">
        <v>20</v>
      </c>
      <c r="H41" s="222">
        <v>277996.032</v>
      </c>
      <c r="I41" s="152">
        <v>0</v>
      </c>
      <c r="J41" s="152">
        <f t="shared" si="11"/>
        <v>58333.59359999999</v>
      </c>
      <c r="K41" s="222">
        <f t="shared" si="9"/>
        <v>336329.6256</v>
      </c>
      <c r="L41" s="152">
        <f t="shared" si="10"/>
        <v>233334.3744</v>
      </c>
      <c r="M41" s="152">
        <v>291667.968</v>
      </c>
    </row>
    <row r="42" spans="1:13" s="9" customFormat="1" ht="12.75">
      <c r="A42" s="14"/>
      <c r="B42" s="219" t="s">
        <v>64</v>
      </c>
      <c r="C42" s="220">
        <v>20636.16</v>
      </c>
      <c r="D42" s="152">
        <v>0</v>
      </c>
      <c r="E42" s="152">
        <v>0</v>
      </c>
      <c r="F42" s="152">
        <f t="shared" si="8"/>
        <v>20636.16</v>
      </c>
      <c r="G42" s="221">
        <v>20</v>
      </c>
      <c r="H42" s="222">
        <v>19668.84</v>
      </c>
      <c r="I42" s="152">
        <v>0</v>
      </c>
      <c r="J42" s="152">
        <f>F42*20/100</f>
        <v>4127.232</v>
      </c>
      <c r="K42" s="222">
        <f t="shared" si="9"/>
        <v>23796.072</v>
      </c>
      <c r="L42" s="152">
        <f t="shared" si="10"/>
        <v>16508.928</v>
      </c>
      <c r="M42" s="152">
        <v>20636.16</v>
      </c>
    </row>
    <row r="43" spans="1:13" s="9" customFormat="1" ht="12.75">
      <c r="A43" s="14"/>
      <c r="B43" s="219" t="s">
        <v>229</v>
      </c>
      <c r="C43" s="220">
        <v>3355.6479999999997</v>
      </c>
      <c r="D43" s="152">
        <v>0</v>
      </c>
      <c r="E43" s="152">
        <v>0</v>
      </c>
      <c r="F43" s="152">
        <f t="shared" si="8"/>
        <v>3355.6479999999997</v>
      </c>
      <c r="G43" s="221">
        <v>20</v>
      </c>
      <c r="H43" s="222">
        <v>3198.352</v>
      </c>
      <c r="I43" s="152">
        <v>0</v>
      </c>
      <c r="J43" s="152">
        <f t="shared" si="11"/>
        <v>671.1295999999999</v>
      </c>
      <c r="K43" s="222">
        <f t="shared" si="9"/>
        <v>3869.4815999999996</v>
      </c>
      <c r="L43" s="152">
        <f t="shared" si="10"/>
        <v>2684.5184</v>
      </c>
      <c r="M43" s="152">
        <v>3355.6479999999997</v>
      </c>
    </row>
    <row r="44" spans="1:13" s="9" customFormat="1" ht="12.75">
      <c r="A44" s="14"/>
      <c r="B44" s="219" t="s">
        <v>230</v>
      </c>
      <c r="C44" s="220">
        <v>104857.6</v>
      </c>
      <c r="D44" s="152">
        <v>0</v>
      </c>
      <c r="E44" s="152">
        <v>0</v>
      </c>
      <c r="F44" s="152">
        <f t="shared" si="8"/>
        <v>104857.6</v>
      </c>
      <c r="G44" s="221">
        <v>20</v>
      </c>
      <c r="H44" s="222">
        <v>99942.4</v>
      </c>
      <c r="I44" s="152">
        <v>0</v>
      </c>
      <c r="J44" s="152">
        <f t="shared" si="11"/>
        <v>20971.52</v>
      </c>
      <c r="K44" s="222">
        <f t="shared" si="9"/>
        <v>120913.92</v>
      </c>
      <c r="L44" s="152">
        <f t="shared" si="10"/>
        <v>83886.08</v>
      </c>
      <c r="M44" s="152">
        <v>104857.6</v>
      </c>
    </row>
    <row r="45" spans="1:13" s="9" customFormat="1" ht="12.75">
      <c r="A45" s="14"/>
      <c r="B45" s="219" t="s">
        <v>231</v>
      </c>
      <c r="C45" s="220">
        <v>22984.703999999998</v>
      </c>
      <c r="D45" s="152">
        <v>0</v>
      </c>
      <c r="E45" s="152">
        <v>0</v>
      </c>
      <c r="F45" s="152">
        <f t="shared" si="8"/>
        <v>22984.703999999998</v>
      </c>
      <c r="G45" s="221">
        <v>20</v>
      </c>
      <c r="H45" s="222">
        <v>21907.296</v>
      </c>
      <c r="I45" s="152">
        <v>0</v>
      </c>
      <c r="J45" s="152">
        <f t="shared" si="11"/>
        <v>4596.940799999999</v>
      </c>
      <c r="K45" s="222">
        <f t="shared" si="9"/>
        <v>26504.2368</v>
      </c>
      <c r="L45" s="152">
        <f t="shared" si="10"/>
        <v>18387.763199999998</v>
      </c>
      <c r="M45" s="152">
        <v>22984.703999999998</v>
      </c>
    </row>
    <row r="46" spans="1:13" s="9" customFormat="1" ht="12.75">
      <c r="A46" s="14"/>
      <c r="B46" s="219" t="s">
        <v>232</v>
      </c>
      <c r="C46" s="220">
        <v>5872.128000000001</v>
      </c>
      <c r="D46" s="152">
        <v>0</v>
      </c>
      <c r="E46" s="152">
        <v>0</v>
      </c>
      <c r="F46" s="152">
        <f t="shared" si="8"/>
        <v>5872.128000000001</v>
      </c>
      <c r="G46" s="221">
        <v>20</v>
      </c>
      <c r="H46" s="222">
        <v>5596.872</v>
      </c>
      <c r="I46" s="152">
        <v>0</v>
      </c>
      <c r="J46" s="152">
        <f t="shared" si="11"/>
        <v>1174.4256</v>
      </c>
      <c r="K46" s="222">
        <f t="shared" si="9"/>
        <v>6771.2976</v>
      </c>
      <c r="L46" s="152">
        <f t="shared" si="10"/>
        <v>4697.7024</v>
      </c>
      <c r="M46" s="152">
        <v>5872.128000000001</v>
      </c>
    </row>
    <row r="47" spans="1:13" s="9" customFormat="1" ht="12.75">
      <c r="A47" s="14"/>
      <c r="B47" s="219" t="s">
        <v>233</v>
      </c>
      <c r="C47" s="220">
        <v>70464.512</v>
      </c>
      <c r="D47" s="152">
        <v>0</v>
      </c>
      <c r="E47" s="152">
        <v>0</v>
      </c>
      <c r="F47" s="152">
        <f t="shared" si="8"/>
        <v>70464.512</v>
      </c>
      <c r="G47" s="221">
        <v>20</v>
      </c>
      <c r="H47" s="222">
        <v>67161.488</v>
      </c>
      <c r="I47" s="152">
        <v>0</v>
      </c>
      <c r="J47" s="152">
        <f t="shared" si="11"/>
        <v>14092.902399999999</v>
      </c>
      <c r="K47" s="222">
        <f t="shared" si="9"/>
        <v>81254.3904</v>
      </c>
      <c r="L47" s="152">
        <f>F47-J47</f>
        <v>56371.6096</v>
      </c>
      <c r="M47" s="152">
        <v>70464.512</v>
      </c>
    </row>
    <row r="48" spans="1:13" s="9" customFormat="1" ht="12.75">
      <c r="A48" s="14"/>
      <c r="B48" s="219" t="s">
        <v>234</v>
      </c>
      <c r="C48" s="220">
        <v>23823.36</v>
      </c>
      <c r="D48" s="152">
        <v>0</v>
      </c>
      <c r="E48" s="152">
        <v>0</v>
      </c>
      <c r="F48" s="152">
        <f t="shared" si="8"/>
        <v>23823.36</v>
      </c>
      <c r="G48" s="221">
        <v>20</v>
      </c>
      <c r="H48" s="222">
        <v>22706.64</v>
      </c>
      <c r="I48" s="152">
        <v>0</v>
      </c>
      <c r="J48" s="152">
        <f>F48*20/100</f>
        <v>4764.6720000000005</v>
      </c>
      <c r="K48" s="222">
        <f>H48-I48+J48</f>
        <v>27471.311999999998</v>
      </c>
      <c r="L48" s="152">
        <f t="shared" si="10"/>
        <v>19058.688000000002</v>
      </c>
      <c r="M48" s="152">
        <v>23823.36</v>
      </c>
    </row>
    <row r="49" spans="1:13" s="9" customFormat="1" ht="12.75">
      <c r="A49" s="14"/>
      <c r="B49" s="219" t="s">
        <v>235</v>
      </c>
      <c r="C49" s="220">
        <v>3103.744</v>
      </c>
      <c r="D49" s="152">
        <v>0</v>
      </c>
      <c r="E49" s="152">
        <v>0</v>
      </c>
      <c r="F49" s="152">
        <f t="shared" si="8"/>
        <v>3103.744</v>
      </c>
      <c r="G49" s="221">
        <v>20</v>
      </c>
      <c r="H49" s="222">
        <v>2958.2560000000003</v>
      </c>
      <c r="I49" s="152">
        <v>0</v>
      </c>
      <c r="J49" s="152">
        <f t="shared" si="11"/>
        <v>620.7488000000001</v>
      </c>
      <c r="K49" s="222">
        <f t="shared" si="9"/>
        <v>3579.0048000000006</v>
      </c>
      <c r="L49" s="152">
        <f t="shared" si="10"/>
        <v>2482.9952000000003</v>
      </c>
      <c r="M49" s="152">
        <v>3103.744</v>
      </c>
    </row>
    <row r="50" spans="1:13" s="9" customFormat="1" ht="12.75">
      <c r="A50" s="14"/>
      <c r="B50" s="219" t="s">
        <v>236</v>
      </c>
      <c r="C50" s="220">
        <v>40265.216</v>
      </c>
      <c r="D50" s="152">
        <v>0</v>
      </c>
      <c r="E50" s="152">
        <v>0</v>
      </c>
      <c r="F50" s="152">
        <f t="shared" si="8"/>
        <v>40265.216</v>
      </c>
      <c r="G50" s="221">
        <v>20</v>
      </c>
      <c r="H50" s="222">
        <v>38377.784</v>
      </c>
      <c r="I50" s="152">
        <v>0</v>
      </c>
      <c r="J50" s="152">
        <f t="shared" si="11"/>
        <v>8053.043200000001</v>
      </c>
      <c r="K50" s="222">
        <f t="shared" si="9"/>
        <v>46430.8272</v>
      </c>
      <c r="L50" s="152">
        <f t="shared" si="10"/>
        <v>32212.1728</v>
      </c>
      <c r="M50" s="152">
        <v>40265.216</v>
      </c>
    </row>
    <row r="51" spans="1:13" s="9" customFormat="1" ht="12.75">
      <c r="A51" s="14"/>
      <c r="B51" s="219" t="s">
        <v>237</v>
      </c>
      <c r="C51" s="220">
        <v>46220.288</v>
      </c>
      <c r="D51" s="152">
        <v>0</v>
      </c>
      <c r="E51" s="152">
        <v>0</v>
      </c>
      <c r="F51" s="152">
        <f t="shared" si="8"/>
        <v>46220.288</v>
      </c>
      <c r="G51" s="221">
        <v>20</v>
      </c>
      <c r="H51" s="222">
        <v>44053.712</v>
      </c>
      <c r="I51" s="152">
        <v>0</v>
      </c>
      <c r="J51" s="152">
        <f>F51*20/100</f>
        <v>9244.0576</v>
      </c>
      <c r="K51" s="222">
        <f t="shared" si="9"/>
        <v>53297.7696</v>
      </c>
      <c r="L51" s="152">
        <f t="shared" si="10"/>
        <v>36976.2304</v>
      </c>
      <c r="M51" s="152">
        <v>46220.288</v>
      </c>
    </row>
    <row r="52" spans="1:13" s="9" customFormat="1" ht="12.75">
      <c r="A52" s="14"/>
      <c r="B52" s="224" t="s">
        <v>238</v>
      </c>
      <c r="C52" s="225">
        <v>10527.743999999999</v>
      </c>
      <c r="D52" s="152">
        <v>0</v>
      </c>
      <c r="E52" s="152">
        <v>0</v>
      </c>
      <c r="F52" s="226">
        <f t="shared" si="8"/>
        <v>10527.743999999999</v>
      </c>
      <c r="G52" s="227">
        <v>20</v>
      </c>
      <c r="H52" s="228">
        <v>10034.256</v>
      </c>
      <c r="I52" s="152">
        <v>0</v>
      </c>
      <c r="J52" s="226">
        <f t="shared" si="11"/>
        <v>2105.5487999999996</v>
      </c>
      <c r="K52" s="228">
        <f t="shared" si="9"/>
        <v>12139.804799999998</v>
      </c>
      <c r="L52" s="226">
        <f t="shared" si="10"/>
        <v>8422.195199999998</v>
      </c>
      <c r="M52" s="226">
        <v>10527.743999999999</v>
      </c>
    </row>
    <row r="53" spans="1:13" s="15" customFormat="1" ht="12.75">
      <c r="A53" s="21"/>
      <c r="B53" s="210" t="s">
        <v>256</v>
      </c>
      <c r="C53" s="229">
        <f>SUM(C34:C52)</f>
        <v>3935216.006</v>
      </c>
      <c r="D53" s="229">
        <f>SUM(D34:D52)</f>
        <v>0</v>
      </c>
      <c r="E53" s="229">
        <f>SUM(E34:E52)</f>
        <v>0</v>
      </c>
      <c r="F53" s="229">
        <f>SUM(F34:F52)</f>
        <v>3935216.006</v>
      </c>
      <c r="G53" s="229"/>
      <c r="H53" s="229">
        <f aca="true" t="shared" si="12" ref="H53:M53">SUM(H34:H52)</f>
        <v>2387148.174</v>
      </c>
      <c r="I53" s="229">
        <f t="shared" si="12"/>
        <v>0</v>
      </c>
      <c r="J53" s="229">
        <f>SUM(J34:J52)</f>
        <v>553505.6694</v>
      </c>
      <c r="K53" s="229">
        <f t="shared" si="12"/>
        <v>2940653.8434000006</v>
      </c>
      <c r="L53" s="229">
        <f t="shared" si="12"/>
        <v>3381710.3366</v>
      </c>
      <c r="M53" s="229">
        <f t="shared" si="12"/>
        <v>3935216.006</v>
      </c>
    </row>
    <row r="54" spans="1:13" s="15" customFormat="1" ht="11.25" customHeight="1">
      <c r="A54" s="21"/>
      <c r="B54" s="200" t="s">
        <v>485</v>
      </c>
      <c r="C54" s="229"/>
      <c r="D54" s="230"/>
      <c r="E54" s="230"/>
      <c r="F54" s="230"/>
      <c r="G54" s="230"/>
      <c r="H54" s="230"/>
      <c r="I54" s="230"/>
      <c r="J54" s="230"/>
      <c r="K54" s="230"/>
      <c r="L54" s="230"/>
      <c r="M54" s="229"/>
    </row>
    <row r="55" spans="1:13" s="15" customFormat="1" ht="11.25" customHeight="1">
      <c r="A55" s="21"/>
      <c r="B55" s="214" t="s">
        <v>254</v>
      </c>
      <c r="C55" s="246"/>
      <c r="D55" s="204">
        <v>3191590</v>
      </c>
      <c r="E55" s="246"/>
      <c r="F55" s="152">
        <f aca="true" t="shared" si="13" ref="F55:F66">C55+D55-E55</f>
        <v>3191590</v>
      </c>
      <c r="G55" s="204">
        <v>20</v>
      </c>
      <c r="H55" s="232"/>
      <c r="I55" s="232"/>
      <c r="J55" s="152">
        <f aca="true" t="shared" si="14" ref="J55:J62">F55*20/100</f>
        <v>638318</v>
      </c>
      <c r="K55" s="152">
        <f aca="true" t="shared" si="15" ref="K55:K66">H55-I55+J55</f>
        <v>638318</v>
      </c>
      <c r="L55" s="152">
        <f>F55-K55</f>
        <v>2553272</v>
      </c>
      <c r="M55" s="245"/>
    </row>
    <row r="56" spans="1:13" s="15" customFormat="1" ht="12.75">
      <c r="A56" s="21"/>
      <c r="B56" s="203" t="s">
        <v>16</v>
      </c>
      <c r="C56" s="152">
        <v>200000</v>
      </c>
      <c r="D56" s="220"/>
      <c r="E56" s="222">
        <v>0</v>
      </c>
      <c r="F56" s="152">
        <f t="shared" si="13"/>
        <v>200000</v>
      </c>
      <c r="G56" s="152">
        <v>20</v>
      </c>
      <c r="H56" s="222">
        <v>40000</v>
      </c>
      <c r="I56" s="222">
        <v>0</v>
      </c>
      <c r="J56" s="152">
        <f t="shared" si="14"/>
        <v>40000</v>
      </c>
      <c r="K56" s="152">
        <f t="shared" si="15"/>
        <v>80000</v>
      </c>
      <c r="L56" s="152">
        <f>F56-K56</f>
        <v>120000</v>
      </c>
      <c r="M56" s="152">
        <v>160000</v>
      </c>
    </row>
    <row r="57" spans="1:13" s="15" customFormat="1" ht="12.75">
      <c r="A57" s="21"/>
      <c r="B57" s="233" t="s">
        <v>228</v>
      </c>
      <c r="C57" s="222">
        <v>43500</v>
      </c>
      <c r="D57" s="152"/>
      <c r="E57" s="222">
        <v>0</v>
      </c>
      <c r="F57" s="152">
        <f t="shared" si="13"/>
        <v>43500</v>
      </c>
      <c r="G57" s="152">
        <v>20</v>
      </c>
      <c r="H57" s="222">
        <v>8700</v>
      </c>
      <c r="I57" s="222">
        <v>0</v>
      </c>
      <c r="J57" s="152">
        <f t="shared" si="14"/>
        <v>8700</v>
      </c>
      <c r="K57" s="152">
        <f t="shared" si="15"/>
        <v>17400</v>
      </c>
      <c r="L57" s="152">
        <f aca="true" t="shared" si="16" ref="L57:L66">F57-K57</f>
        <v>26100</v>
      </c>
      <c r="M57" s="152">
        <v>34800</v>
      </c>
    </row>
    <row r="58" spans="1:13" s="15" customFormat="1" ht="12.75">
      <c r="A58" s="21"/>
      <c r="B58" s="219" t="s">
        <v>65</v>
      </c>
      <c r="C58" s="222">
        <v>23400</v>
      </c>
      <c r="D58" s="152"/>
      <c r="E58" s="222">
        <v>0</v>
      </c>
      <c r="F58" s="152">
        <f t="shared" si="13"/>
        <v>23400</v>
      </c>
      <c r="G58" s="152">
        <v>20</v>
      </c>
      <c r="H58" s="222">
        <v>4680</v>
      </c>
      <c r="I58" s="222">
        <v>0</v>
      </c>
      <c r="J58" s="152">
        <f t="shared" si="14"/>
        <v>4680</v>
      </c>
      <c r="K58" s="152">
        <f t="shared" si="15"/>
        <v>9360</v>
      </c>
      <c r="L58" s="152">
        <f t="shared" si="16"/>
        <v>14040</v>
      </c>
      <c r="M58" s="152">
        <v>18720</v>
      </c>
    </row>
    <row r="59" spans="1:13" s="15" customFormat="1" ht="12.75">
      <c r="A59" s="21"/>
      <c r="B59" s="219" t="s">
        <v>231</v>
      </c>
      <c r="C59" s="222"/>
      <c r="D59" s="152">
        <v>120000</v>
      </c>
      <c r="E59" s="222"/>
      <c r="F59" s="152">
        <f t="shared" si="13"/>
        <v>120000</v>
      </c>
      <c r="G59" s="152">
        <v>20</v>
      </c>
      <c r="H59" s="222"/>
      <c r="I59" s="222"/>
      <c r="J59" s="152">
        <f t="shared" si="14"/>
        <v>24000</v>
      </c>
      <c r="K59" s="152">
        <f t="shared" si="15"/>
        <v>24000</v>
      </c>
      <c r="L59" s="152">
        <f>F59-K59</f>
        <v>96000</v>
      </c>
      <c r="M59" s="152"/>
    </row>
    <row r="60" spans="1:13" s="15" customFormat="1" ht="12.75">
      <c r="A60" s="21"/>
      <c r="B60" s="219" t="s">
        <v>576</v>
      </c>
      <c r="C60" s="222"/>
      <c r="D60" s="152">
        <v>62682</v>
      </c>
      <c r="E60" s="222"/>
      <c r="F60" s="152">
        <f t="shared" si="13"/>
        <v>62682</v>
      </c>
      <c r="G60" s="152">
        <v>20</v>
      </c>
      <c r="H60" s="222"/>
      <c r="I60" s="222"/>
      <c r="J60" s="152">
        <f t="shared" si="14"/>
        <v>12536.4</v>
      </c>
      <c r="K60" s="152">
        <f t="shared" si="15"/>
        <v>12536.4</v>
      </c>
      <c r="L60" s="152">
        <f>F60-K60</f>
        <v>50145.6</v>
      </c>
      <c r="M60" s="152"/>
    </row>
    <row r="61" spans="1:13" s="15" customFormat="1" ht="12.75">
      <c r="A61" s="21"/>
      <c r="B61" s="234" t="s">
        <v>357</v>
      </c>
      <c r="C61" s="222">
        <v>33900</v>
      </c>
      <c r="D61" s="152"/>
      <c r="E61" s="222">
        <v>0</v>
      </c>
      <c r="F61" s="152">
        <f t="shared" si="13"/>
        <v>33900</v>
      </c>
      <c r="G61" s="152">
        <v>20</v>
      </c>
      <c r="H61" s="222">
        <v>6780</v>
      </c>
      <c r="I61" s="222">
        <v>0</v>
      </c>
      <c r="J61" s="152">
        <f t="shared" si="14"/>
        <v>6780</v>
      </c>
      <c r="K61" s="152">
        <f t="shared" si="15"/>
        <v>13560</v>
      </c>
      <c r="L61" s="152">
        <f t="shared" si="16"/>
        <v>20340</v>
      </c>
      <c r="M61" s="152">
        <v>27120</v>
      </c>
    </row>
    <row r="62" spans="1:13" s="15" customFormat="1" ht="12.75">
      <c r="A62" s="21"/>
      <c r="B62" s="234" t="s">
        <v>68</v>
      </c>
      <c r="C62" s="222">
        <v>22900</v>
      </c>
      <c r="D62" s="152"/>
      <c r="E62" s="222">
        <v>0</v>
      </c>
      <c r="F62" s="152">
        <f t="shared" si="13"/>
        <v>22900</v>
      </c>
      <c r="G62" s="152">
        <v>20</v>
      </c>
      <c r="H62" s="222">
        <v>4580</v>
      </c>
      <c r="I62" s="222">
        <v>0</v>
      </c>
      <c r="J62" s="152">
        <f t="shared" si="14"/>
        <v>4580</v>
      </c>
      <c r="K62" s="152">
        <f t="shared" si="15"/>
        <v>9160</v>
      </c>
      <c r="L62" s="152">
        <f t="shared" si="16"/>
        <v>13740</v>
      </c>
      <c r="M62" s="152">
        <v>18320</v>
      </c>
    </row>
    <row r="63" spans="1:13" s="15" customFormat="1" ht="12.75">
      <c r="A63" s="21"/>
      <c r="B63" s="209" t="s">
        <v>465</v>
      </c>
      <c r="C63" s="222">
        <v>4000</v>
      </c>
      <c r="D63" s="152"/>
      <c r="E63" s="222">
        <v>0</v>
      </c>
      <c r="F63" s="152">
        <f t="shared" si="13"/>
        <v>4000</v>
      </c>
      <c r="G63" s="152">
        <v>10</v>
      </c>
      <c r="H63" s="222">
        <v>400</v>
      </c>
      <c r="I63" s="222">
        <v>0</v>
      </c>
      <c r="J63" s="152">
        <f>F63*10/100</f>
        <v>400</v>
      </c>
      <c r="K63" s="152">
        <f t="shared" si="15"/>
        <v>800</v>
      </c>
      <c r="L63" s="152">
        <f t="shared" si="16"/>
        <v>3200</v>
      </c>
      <c r="M63" s="152">
        <v>3600</v>
      </c>
    </row>
    <row r="64" spans="1:13" s="15" customFormat="1" ht="12.75">
      <c r="A64" s="21"/>
      <c r="B64" s="234" t="s">
        <v>466</v>
      </c>
      <c r="C64" s="222">
        <v>66000</v>
      </c>
      <c r="D64" s="152">
        <v>24300</v>
      </c>
      <c r="E64" s="222">
        <v>0</v>
      </c>
      <c r="F64" s="152">
        <f t="shared" si="13"/>
        <v>90300</v>
      </c>
      <c r="G64" s="152">
        <v>10</v>
      </c>
      <c r="H64" s="222">
        <v>6600</v>
      </c>
      <c r="I64" s="222">
        <v>0</v>
      </c>
      <c r="J64" s="152">
        <f>F64*10/100</f>
        <v>9030</v>
      </c>
      <c r="K64" s="152">
        <f t="shared" si="15"/>
        <v>15630</v>
      </c>
      <c r="L64" s="152">
        <f t="shared" si="16"/>
        <v>74670</v>
      </c>
      <c r="M64" s="152">
        <v>59400</v>
      </c>
    </row>
    <row r="65" spans="1:13" s="15" customFormat="1" ht="12.75">
      <c r="A65" s="21"/>
      <c r="B65" s="234" t="s">
        <v>67</v>
      </c>
      <c r="C65" s="222">
        <v>19500</v>
      </c>
      <c r="D65" s="152"/>
      <c r="E65" s="222">
        <v>0</v>
      </c>
      <c r="F65" s="152">
        <f t="shared" si="13"/>
        <v>19500</v>
      </c>
      <c r="G65" s="152">
        <v>20</v>
      </c>
      <c r="H65" s="222">
        <v>3900</v>
      </c>
      <c r="I65" s="222">
        <v>0</v>
      </c>
      <c r="J65" s="152">
        <f>F65*20%</f>
        <v>3900</v>
      </c>
      <c r="K65" s="152">
        <f t="shared" si="15"/>
        <v>7800</v>
      </c>
      <c r="L65" s="152">
        <f t="shared" si="16"/>
        <v>11700</v>
      </c>
      <c r="M65" s="152">
        <v>15600</v>
      </c>
    </row>
    <row r="66" spans="1:13" s="15" customFormat="1" ht="12.75">
      <c r="A66" s="21"/>
      <c r="B66" s="235" t="s">
        <v>467</v>
      </c>
      <c r="C66" s="222">
        <v>114500</v>
      </c>
      <c r="D66" s="226"/>
      <c r="E66" s="222">
        <v>0</v>
      </c>
      <c r="F66" s="152">
        <f t="shared" si="13"/>
        <v>114500</v>
      </c>
      <c r="G66" s="226">
        <v>10</v>
      </c>
      <c r="H66" s="222">
        <v>11450</v>
      </c>
      <c r="I66" s="222">
        <v>0</v>
      </c>
      <c r="J66" s="152">
        <f>F66*10/100</f>
        <v>11450</v>
      </c>
      <c r="K66" s="226">
        <f t="shared" si="15"/>
        <v>22900</v>
      </c>
      <c r="L66" s="152">
        <f t="shared" si="16"/>
        <v>91600</v>
      </c>
      <c r="M66" s="152">
        <v>103050</v>
      </c>
    </row>
    <row r="67" spans="1:13" s="15" customFormat="1" ht="12.75">
      <c r="A67" s="21"/>
      <c r="B67" s="210" t="s">
        <v>468</v>
      </c>
      <c r="C67" s="211">
        <f>SUM(C55:C66)</f>
        <v>527700</v>
      </c>
      <c r="D67" s="211">
        <f>SUM(D55:D66)</f>
        <v>3398572</v>
      </c>
      <c r="E67" s="211">
        <f aca="true" t="shared" si="17" ref="E67:M67">SUM(E55:E66)</f>
        <v>0</v>
      </c>
      <c r="F67" s="211">
        <f t="shared" si="17"/>
        <v>3926272</v>
      </c>
      <c r="G67" s="211">
        <f t="shared" si="17"/>
        <v>210</v>
      </c>
      <c r="H67" s="211">
        <f t="shared" si="17"/>
        <v>87090</v>
      </c>
      <c r="I67" s="211">
        <f t="shared" si="17"/>
        <v>0</v>
      </c>
      <c r="J67" s="211">
        <f t="shared" si="17"/>
        <v>764374.4</v>
      </c>
      <c r="K67" s="211">
        <f>SUM(K55:K66)</f>
        <v>851464.4</v>
      </c>
      <c r="L67" s="211">
        <f>SUM(L55:L66)</f>
        <v>3074807.6</v>
      </c>
      <c r="M67" s="211">
        <f t="shared" si="17"/>
        <v>440610</v>
      </c>
    </row>
    <row r="68" spans="1:12" s="15" customFormat="1" ht="10.5" customHeight="1">
      <c r="A68" s="21"/>
      <c r="B68" s="212" t="s">
        <v>239</v>
      </c>
      <c r="C68" s="231"/>
      <c r="D68" s="232"/>
      <c r="E68" s="232"/>
      <c r="F68" s="232"/>
      <c r="G68" s="232"/>
      <c r="H68" s="232"/>
      <c r="I68" s="232"/>
      <c r="J68" s="232"/>
      <c r="K68" s="232"/>
      <c r="L68" s="232"/>
    </row>
    <row r="69" spans="1:13" s="9" customFormat="1" ht="10.5" customHeight="1">
      <c r="A69" s="14"/>
      <c r="B69" s="214" t="s">
        <v>240</v>
      </c>
      <c r="C69" s="215">
        <v>3086940</v>
      </c>
      <c r="D69" s="151">
        <v>0</v>
      </c>
      <c r="E69" s="151">
        <v>0</v>
      </c>
      <c r="F69" s="151">
        <f>C69+D69-E69</f>
        <v>3086940</v>
      </c>
      <c r="G69" s="218">
        <v>0</v>
      </c>
      <c r="H69" s="217">
        <f>'[2]Notes-3'!J51</f>
        <v>0</v>
      </c>
      <c r="I69" s="151">
        <v>0</v>
      </c>
      <c r="J69" s="215">
        <f>F69*G69</f>
        <v>0</v>
      </c>
      <c r="K69" s="218">
        <f>H69-I69+J69</f>
        <v>0</v>
      </c>
      <c r="L69" s="151">
        <f>F69-J69</f>
        <v>3086940</v>
      </c>
      <c r="M69" s="151">
        <v>3086940</v>
      </c>
    </row>
    <row r="70" spans="1:13" s="9" customFormat="1" ht="12.75">
      <c r="A70" s="14"/>
      <c r="B70" s="219" t="s">
        <v>241</v>
      </c>
      <c r="C70" s="220">
        <v>6660617.2</v>
      </c>
      <c r="D70" s="3">
        <v>3978546</v>
      </c>
      <c r="E70" s="152">
        <v>0</v>
      </c>
      <c r="F70" s="152">
        <f>C70+D70-E70</f>
        <v>10639163.2</v>
      </c>
      <c r="G70" s="221">
        <v>5</v>
      </c>
      <c r="H70" s="222">
        <v>807339.6699999999</v>
      </c>
      <c r="I70" s="152">
        <v>0</v>
      </c>
      <c r="J70" s="220">
        <f>F70*G70/100</f>
        <v>531958.16</v>
      </c>
      <c r="K70" s="152">
        <f>H70+I70+J70</f>
        <v>1339297.83</v>
      </c>
      <c r="L70" s="152">
        <f>F70-J70</f>
        <v>10107205.04</v>
      </c>
      <c r="M70" s="152">
        <v>6660617.2</v>
      </c>
    </row>
    <row r="71" spans="1:13" s="9" customFormat="1" ht="12.75">
      <c r="A71" s="14"/>
      <c r="B71" s="219" t="s">
        <v>504</v>
      </c>
      <c r="C71" s="220">
        <v>73727.1</v>
      </c>
      <c r="D71" s="152">
        <v>15900</v>
      </c>
      <c r="E71" s="152">
        <v>0</v>
      </c>
      <c r="F71" s="152">
        <f>C71+D71-E71</f>
        <v>89627.1</v>
      </c>
      <c r="G71" s="221">
        <v>10</v>
      </c>
      <c r="H71" s="222">
        <v>27407.36</v>
      </c>
      <c r="I71" s="152">
        <v>0</v>
      </c>
      <c r="J71" s="220">
        <f>F71*G71/100</f>
        <v>8962.71</v>
      </c>
      <c r="K71" s="152">
        <f aca="true" t="shared" si="18" ref="K71:K85">H71+I71+J71</f>
        <v>36370.07</v>
      </c>
      <c r="L71" s="152">
        <f>F71-J71</f>
        <v>80664.39000000001</v>
      </c>
      <c r="M71" s="152">
        <v>73727.1</v>
      </c>
    </row>
    <row r="72" spans="1:13" s="9" customFormat="1" ht="12.75">
      <c r="A72" s="14"/>
      <c r="B72" s="219" t="s">
        <v>242</v>
      </c>
      <c r="C72" s="220">
        <v>518</v>
      </c>
      <c r="D72" s="152">
        <v>0</v>
      </c>
      <c r="E72" s="152">
        <v>0</v>
      </c>
      <c r="F72" s="152">
        <f aca="true" t="shared" si="19" ref="F72:F85">C72+D72-E72</f>
        <v>518</v>
      </c>
      <c r="G72" s="221">
        <v>20</v>
      </c>
      <c r="H72" s="222">
        <v>494.18</v>
      </c>
      <c r="I72" s="152">
        <v>0</v>
      </c>
      <c r="J72" s="220">
        <f aca="true" t="shared" si="20" ref="J72:J84">F72*G72/100</f>
        <v>103.6</v>
      </c>
      <c r="K72" s="152">
        <f t="shared" si="18"/>
        <v>597.78</v>
      </c>
      <c r="L72" s="152">
        <f aca="true" t="shared" si="21" ref="L72:L85">F72-J72</f>
        <v>414.4</v>
      </c>
      <c r="M72" s="152">
        <v>518</v>
      </c>
    </row>
    <row r="73" spans="1:13" s="9" customFormat="1" ht="12.75">
      <c r="A73" s="14"/>
      <c r="B73" s="219" t="s">
        <v>243</v>
      </c>
      <c r="C73" s="220">
        <v>17870.8</v>
      </c>
      <c r="D73" s="152">
        <v>0</v>
      </c>
      <c r="E73" s="152">
        <v>0</v>
      </c>
      <c r="F73" s="152">
        <f t="shared" si="19"/>
        <v>17870.8</v>
      </c>
      <c r="G73" s="221">
        <v>20</v>
      </c>
      <c r="H73" s="222">
        <v>17033.14</v>
      </c>
      <c r="I73" s="152">
        <v>0</v>
      </c>
      <c r="J73" s="220">
        <f t="shared" si="20"/>
        <v>3574.16</v>
      </c>
      <c r="K73" s="152">
        <f t="shared" si="18"/>
        <v>20607.3</v>
      </c>
      <c r="L73" s="152">
        <f t="shared" si="21"/>
        <v>14296.64</v>
      </c>
      <c r="M73" s="152">
        <v>17870.8</v>
      </c>
    </row>
    <row r="74" spans="1:13" s="9" customFormat="1" ht="12.75">
      <c r="A74" s="14"/>
      <c r="B74" s="219" t="s">
        <v>244</v>
      </c>
      <c r="C74" s="220">
        <v>587.6</v>
      </c>
      <c r="D74" s="152">
        <v>0</v>
      </c>
      <c r="E74" s="152">
        <v>0</v>
      </c>
      <c r="F74" s="152">
        <f t="shared" si="19"/>
        <v>587.6</v>
      </c>
      <c r="G74" s="221">
        <v>20</v>
      </c>
      <c r="H74" s="222">
        <v>560.18</v>
      </c>
      <c r="I74" s="152">
        <v>0</v>
      </c>
      <c r="J74" s="220">
        <f t="shared" si="20"/>
        <v>117.52</v>
      </c>
      <c r="K74" s="152">
        <f t="shared" si="18"/>
        <v>677.6999999999999</v>
      </c>
      <c r="L74" s="152">
        <f t="shared" si="21"/>
        <v>470.08000000000004</v>
      </c>
      <c r="M74" s="152">
        <v>587.6</v>
      </c>
    </row>
    <row r="75" spans="1:13" s="9" customFormat="1" ht="12.75">
      <c r="A75" s="14"/>
      <c r="B75" s="219" t="s">
        <v>245</v>
      </c>
      <c r="C75" s="220">
        <v>203.6</v>
      </c>
      <c r="D75" s="152">
        <v>0</v>
      </c>
      <c r="E75" s="152">
        <v>0</v>
      </c>
      <c r="F75" s="152">
        <f t="shared" si="19"/>
        <v>203.6</v>
      </c>
      <c r="G75" s="221">
        <v>20</v>
      </c>
      <c r="H75" s="222">
        <v>194.18</v>
      </c>
      <c r="I75" s="152">
        <v>0</v>
      </c>
      <c r="J75" s="220">
        <f t="shared" si="20"/>
        <v>40.72</v>
      </c>
      <c r="K75" s="152">
        <f t="shared" si="18"/>
        <v>234.9</v>
      </c>
      <c r="L75" s="152">
        <f t="shared" si="21"/>
        <v>162.88</v>
      </c>
      <c r="M75" s="152">
        <v>203.6</v>
      </c>
    </row>
    <row r="76" spans="1:13" s="9" customFormat="1" ht="12.75">
      <c r="A76" s="14"/>
      <c r="B76" s="219" t="s">
        <v>225</v>
      </c>
      <c r="C76" s="220">
        <v>14680</v>
      </c>
      <c r="D76" s="152">
        <v>0</v>
      </c>
      <c r="E76" s="152">
        <v>0</v>
      </c>
      <c r="F76" s="152">
        <f t="shared" si="19"/>
        <v>14680</v>
      </c>
      <c r="G76" s="221">
        <v>20</v>
      </c>
      <c r="H76" s="222">
        <v>13991.92</v>
      </c>
      <c r="I76" s="152">
        <v>0</v>
      </c>
      <c r="J76" s="220">
        <f t="shared" si="20"/>
        <v>2936</v>
      </c>
      <c r="K76" s="152">
        <f t="shared" si="18"/>
        <v>16927.92</v>
      </c>
      <c r="L76" s="152">
        <f t="shared" si="21"/>
        <v>11744</v>
      </c>
      <c r="M76" s="152">
        <v>14680</v>
      </c>
    </row>
    <row r="77" spans="1:13" s="9" customFormat="1" ht="12.75">
      <c r="A77" s="14"/>
      <c r="B77" s="219" t="s">
        <v>246</v>
      </c>
      <c r="C77" s="220">
        <v>1940.8</v>
      </c>
      <c r="D77" s="152">
        <v>0</v>
      </c>
      <c r="E77" s="152">
        <v>0</v>
      </c>
      <c r="F77" s="152">
        <f t="shared" si="19"/>
        <v>1940.8</v>
      </c>
      <c r="G77" s="221">
        <v>20</v>
      </c>
      <c r="H77" s="222">
        <v>1849.6000000000001</v>
      </c>
      <c r="I77" s="152">
        <v>0</v>
      </c>
      <c r="J77" s="220">
        <f t="shared" si="20"/>
        <v>388.16</v>
      </c>
      <c r="K77" s="152">
        <f t="shared" si="18"/>
        <v>2237.76</v>
      </c>
      <c r="L77" s="152">
        <f t="shared" si="21"/>
        <v>1552.6399999999999</v>
      </c>
      <c r="M77" s="152">
        <v>1940.8</v>
      </c>
    </row>
    <row r="78" spans="1:13" s="9" customFormat="1" ht="12.75">
      <c r="A78" s="14"/>
      <c r="B78" s="219" t="s">
        <v>247</v>
      </c>
      <c r="C78" s="220">
        <v>189.6</v>
      </c>
      <c r="D78" s="152">
        <v>7200</v>
      </c>
      <c r="E78" s="152">
        <v>0</v>
      </c>
      <c r="F78" s="152">
        <f t="shared" si="19"/>
        <v>7389.6</v>
      </c>
      <c r="G78" s="221">
        <v>20</v>
      </c>
      <c r="H78" s="222">
        <v>180.6</v>
      </c>
      <c r="I78" s="152">
        <v>0</v>
      </c>
      <c r="J78" s="220">
        <f t="shared" si="20"/>
        <v>1477.92</v>
      </c>
      <c r="K78" s="152">
        <f t="shared" si="18"/>
        <v>1658.52</v>
      </c>
      <c r="L78" s="152">
        <f t="shared" si="21"/>
        <v>5911.68</v>
      </c>
      <c r="M78" s="152">
        <v>189.6</v>
      </c>
    </row>
    <row r="79" spans="1:13" s="9" customFormat="1" ht="12.75">
      <c r="A79" s="14"/>
      <c r="B79" s="219" t="s">
        <v>248</v>
      </c>
      <c r="C79" s="220">
        <v>10030.4</v>
      </c>
      <c r="D79" s="152">
        <v>0</v>
      </c>
      <c r="E79" s="152">
        <v>0</v>
      </c>
      <c r="F79" s="152">
        <f t="shared" si="19"/>
        <v>10030.4</v>
      </c>
      <c r="G79" s="221">
        <v>20</v>
      </c>
      <c r="H79" s="222">
        <v>9560</v>
      </c>
      <c r="I79" s="152">
        <v>0</v>
      </c>
      <c r="J79" s="220">
        <f t="shared" si="20"/>
        <v>2006.08</v>
      </c>
      <c r="K79" s="152">
        <f t="shared" si="18"/>
        <v>11566.08</v>
      </c>
      <c r="L79" s="152">
        <f t="shared" si="21"/>
        <v>8024.32</v>
      </c>
      <c r="M79" s="152">
        <v>10030.4</v>
      </c>
    </row>
    <row r="80" spans="1:13" s="9" customFormat="1" ht="12.75">
      <c r="A80" s="14"/>
      <c r="B80" s="219" t="s">
        <v>249</v>
      </c>
      <c r="C80" s="220">
        <v>161680</v>
      </c>
      <c r="D80" s="152">
        <v>0</v>
      </c>
      <c r="E80" s="152">
        <v>0</v>
      </c>
      <c r="F80" s="152">
        <f t="shared" si="19"/>
        <v>161680</v>
      </c>
      <c r="G80" s="221">
        <v>20</v>
      </c>
      <c r="H80" s="222">
        <v>154101.16</v>
      </c>
      <c r="I80" s="152">
        <v>0</v>
      </c>
      <c r="J80" s="220">
        <f t="shared" si="20"/>
        <v>32336</v>
      </c>
      <c r="K80" s="152">
        <f t="shared" si="18"/>
        <v>186437.16</v>
      </c>
      <c r="L80" s="152">
        <f t="shared" si="21"/>
        <v>129344</v>
      </c>
      <c r="M80" s="152">
        <v>161680</v>
      </c>
    </row>
    <row r="81" spans="1:13" s="9" customFormat="1" ht="12.75">
      <c r="A81" s="14"/>
      <c r="B81" s="219" t="s">
        <v>250</v>
      </c>
      <c r="C81" s="220">
        <v>11512</v>
      </c>
      <c r="D81" s="152">
        <v>0</v>
      </c>
      <c r="E81" s="152">
        <v>0</v>
      </c>
      <c r="F81" s="152">
        <f t="shared" si="19"/>
        <v>11512</v>
      </c>
      <c r="G81" s="221">
        <v>20</v>
      </c>
      <c r="H81" s="222">
        <v>10972.24</v>
      </c>
      <c r="I81" s="152">
        <v>0</v>
      </c>
      <c r="J81" s="220">
        <f t="shared" si="20"/>
        <v>2302.4</v>
      </c>
      <c r="K81" s="152">
        <f t="shared" si="18"/>
        <v>13274.64</v>
      </c>
      <c r="L81" s="152">
        <f t="shared" si="21"/>
        <v>9209.6</v>
      </c>
      <c r="M81" s="152">
        <v>11512</v>
      </c>
    </row>
    <row r="82" spans="1:13" s="9" customFormat="1" ht="12.75">
      <c r="A82" s="14"/>
      <c r="B82" s="219" t="s">
        <v>251</v>
      </c>
      <c r="C82" s="220">
        <v>3043.2</v>
      </c>
      <c r="D82" s="152">
        <v>0</v>
      </c>
      <c r="E82" s="152">
        <v>0</v>
      </c>
      <c r="F82" s="152">
        <f t="shared" si="19"/>
        <v>3043.2</v>
      </c>
      <c r="G82" s="221">
        <v>20</v>
      </c>
      <c r="H82" s="222">
        <v>2900.2799999999997</v>
      </c>
      <c r="I82" s="152">
        <v>0</v>
      </c>
      <c r="J82" s="220">
        <f t="shared" si="20"/>
        <v>608.64</v>
      </c>
      <c r="K82" s="152">
        <f t="shared" si="18"/>
        <v>3508.9199999999996</v>
      </c>
      <c r="L82" s="152">
        <f t="shared" si="21"/>
        <v>2434.56</v>
      </c>
      <c r="M82" s="152">
        <v>3043.2</v>
      </c>
    </row>
    <row r="83" spans="1:13" s="9" customFormat="1" ht="11.25" customHeight="1">
      <c r="A83" s="14"/>
      <c r="B83" s="234" t="s">
        <v>16</v>
      </c>
      <c r="C83" s="220">
        <v>68285.6</v>
      </c>
      <c r="D83" s="152">
        <v>0</v>
      </c>
      <c r="E83" s="152">
        <v>0</v>
      </c>
      <c r="F83" s="152">
        <f t="shared" si="19"/>
        <v>68285.6</v>
      </c>
      <c r="G83" s="221">
        <v>20</v>
      </c>
      <c r="H83" s="222">
        <v>65084.96</v>
      </c>
      <c r="I83" s="152">
        <v>0</v>
      </c>
      <c r="J83" s="220">
        <f t="shared" si="20"/>
        <v>13657.12</v>
      </c>
      <c r="K83" s="152">
        <f t="shared" si="18"/>
        <v>78742.08</v>
      </c>
      <c r="L83" s="152">
        <f>F83-J83</f>
        <v>54628.48</v>
      </c>
      <c r="M83" s="152">
        <v>68285.6</v>
      </c>
    </row>
    <row r="84" spans="1:13" s="9" customFormat="1" ht="12.75">
      <c r="A84" s="14"/>
      <c r="B84" s="234" t="s">
        <v>573</v>
      </c>
      <c r="C84" s="220"/>
      <c r="D84" s="152">
        <v>1396000</v>
      </c>
      <c r="E84" s="152"/>
      <c r="F84" s="152">
        <f t="shared" si="19"/>
        <v>1396000</v>
      </c>
      <c r="G84" s="221">
        <v>20</v>
      </c>
      <c r="H84" s="222"/>
      <c r="I84" s="152"/>
      <c r="J84" s="220">
        <f t="shared" si="20"/>
        <v>279200</v>
      </c>
      <c r="K84" s="152"/>
      <c r="L84" s="152">
        <f t="shared" si="21"/>
        <v>1116800</v>
      </c>
      <c r="M84" s="152"/>
    </row>
    <row r="85" spans="1:13" s="9" customFormat="1" ht="10.5" customHeight="1">
      <c r="A85" s="14"/>
      <c r="B85" s="234" t="s">
        <v>471</v>
      </c>
      <c r="C85" s="220">
        <v>1248000</v>
      </c>
      <c r="D85" s="226">
        <v>208000</v>
      </c>
      <c r="E85" s="152">
        <v>0</v>
      </c>
      <c r="F85" s="152">
        <f t="shared" si="19"/>
        <v>1456000</v>
      </c>
      <c r="G85" s="221">
        <v>20</v>
      </c>
      <c r="H85" s="222">
        <v>312000</v>
      </c>
      <c r="I85" s="226">
        <v>0</v>
      </c>
      <c r="J85" s="225">
        <f>F85*G85/100</f>
        <v>291200</v>
      </c>
      <c r="K85" s="152">
        <f t="shared" si="18"/>
        <v>603200</v>
      </c>
      <c r="L85" s="226">
        <f t="shared" si="21"/>
        <v>1164800</v>
      </c>
      <c r="M85" s="226">
        <v>1248000</v>
      </c>
    </row>
    <row r="86" spans="1:13" s="15" customFormat="1" ht="12.75">
      <c r="A86" s="21"/>
      <c r="B86" s="210" t="s">
        <v>469</v>
      </c>
      <c r="C86" s="211">
        <f>SUM(C69:C85)</f>
        <v>11359825.899999999</v>
      </c>
      <c r="D86" s="229">
        <f>SUM(D69:D85)</f>
        <v>5605646</v>
      </c>
      <c r="E86" s="229">
        <f>SUM(E69:E83)</f>
        <v>0</v>
      </c>
      <c r="F86" s="229">
        <f>SUM(F69:F85)</f>
        <v>16965471.9</v>
      </c>
      <c r="G86" s="229"/>
      <c r="H86" s="229">
        <f>SUM(H69:H85)</f>
        <v>1423669.4700000002</v>
      </c>
      <c r="I86" s="206">
        <f>SUM(I69:I83)</f>
        <v>0</v>
      </c>
      <c r="J86" s="229">
        <f>SUM(J69:J85)</f>
        <v>1170869.19</v>
      </c>
      <c r="K86" s="229">
        <f>SUM(K69:K85)</f>
        <v>2315338.66</v>
      </c>
      <c r="L86" s="229">
        <f>SUM(L69:L85)</f>
        <v>15794602.710000003</v>
      </c>
      <c r="M86" s="206">
        <f>SUM(M69:M85)</f>
        <v>11359825.899999999</v>
      </c>
    </row>
    <row r="87" spans="1:13" s="9" customFormat="1" ht="13.5" thickBot="1">
      <c r="A87" s="14"/>
      <c r="B87" s="236" t="s">
        <v>470</v>
      </c>
      <c r="C87" s="237">
        <f aca="true" t="shared" si="22" ref="C87:H87">C86+C67+C53+C32</f>
        <v>22100876.906</v>
      </c>
      <c r="D87" s="237">
        <f t="shared" si="22"/>
        <v>9898671</v>
      </c>
      <c r="E87" s="237">
        <f t="shared" si="22"/>
        <v>0</v>
      </c>
      <c r="F87" s="237">
        <f t="shared" si="22"/>
        <v>31999547.906</v>
      </c>
      <c r="G87" s="237">
        <f t="shared" si="22"/>
        <v>210</v>
      </c>
      <c r="H87" s="237">
        <f t="shared" si="22"/>
        <v>6368377.644</v>
      </c>
      <c r="I87" s="237">
        <f>I86+I53+I32</f>
        <v>0</v>
      </c>
      <c r="J87" s="237">
        <f>J86+J67+J53+J32</f>
        <v>3582197.6093999995</v>
      </c>
      <c r="K87" s="237">
        <f>K86+K67+K53+K32</f>
        <v>9672763.8534</v>
      </c>
      <c r="L87" s="237">
        <f>L86+L67+L53+L32</f>
        <v>25858401.6966</v>
      </c>
      <c r="M87" s="237">
        <f>M86+M67+M53+M32</f>
        <v>19541929.732966665</v>
      </c>
    </row>
    <row r="88" spans="2:12" s="9" customFormat="1" ht="13.5" thickTop="1">
      <c r="B88" s="53"/>
      <c r="C88" s="105"/>
      <c r="D88" s="105"/>
      <c r="E88" s="105"/>
      <c r="F88" s="105"/>
      <c r="G88" s="90"/>
      <c r="H88" s="105"/>
      <c r="I88" s="105"/>
      <c r="J88" s="105"/>
      <c r="K88" s="105"/>
      <c r="L88" s="105"/>
    </row>
    <row r="89" s="9" customFormat="1" ht="12.75"/>
    <row r="90" ht="12.75">
      <c r="C90" s="238"/>
    </row>
  </sheetData>
  <sheetProtection/>
  <mergeCells count="5">
    <mergeCell ref="B1:E1"/>
    <mergeCell ref="B3:B7"/>
    <mergeCell ref="C3:F3"/>
    <mergeCell ref="H3:K3"/>
    <mergeCell ref="G3:G6"/>
  </mergeCells>
  <printOptions/>
  <pageMargins left="0.5" right="1" top="1" bottom="0.5" header="0.5" footer="0.75"/>
  <pageSetup firstPageNumber="9" useFirstPageNumber="1" horizontalDpi="600" verticalDpi="600" orientation="landscape" paperSize="9" scale="95" r:id="rId1"/>
  <headerFooter alignWithMargins="0">
    <oddFooter>&amp;C&amp;P</oddFooter>
  </headerFooter>
  <rowBreaks count="2" manualBreakCount="2">
    <brk id="32" max="12" man="1"/>
    <brk id="53" max="12" man="1"/>
  </rowBreaks>
</worksheet>
</file>

<file path=xl/worksheets/sheet5.xml><?xml version="1.0" encoding="utf-8"?>
<worksheet xmlns="http://schemas.openxmlformats.org/spreadsheetml/2006/main" xmlns:r="http://schemas.openxmlformats.org/officeDocument/2006/relationships">
  <sheetPr>
    <tabColor indexed="50"/>
  </sheetPr>
  <dimension ref="A1:J600"/>
  <sheetViews>
    <sheetView tabSelected="1" zoomScalePageLayoutView="0" workbookViewId="0" topLeftCell="A37">
      <selection activeCell="H18" sqref="H18"/>
    </sheetView>
  </sheetViews>
  <sheetFormatPr defaultColWidth="9.140625" defaultRowHeight="12.75"/>
  <cols>
    <col min="1" max="1" width="0.5625" style="9" customWidth="1"/>
    <col min="2" max="2" width="5.140625" style="9" bestFit="1" customWidth="1"/>
    <col min="3" max="3" width="5.140625" style="19" bestFit="1" customWidth="1"/>
    <col min="4" max="4" width="51.57421875" style="9" customWidth="1"/>
    <col min="5" max="5" width="12.00390625" style="9" bestFit="1" customWidth="1"/>
    <col min="6" max="6" width="0.85546875" style="9" customWidth="1"/>
    <col min="7" max="7" width="12.00390625" style="3" bestFit="1" customWidth="1"/>
    <col min="8" max="8" width="14.00390625" style="9" bestFit="1" customWidth="1"/>
    <col min="9" max="16384" width="9.140625" style="9" customWidth="1"/>
  </cols>
  <sheetData>
    <row r="1" spans="5:7" ht="12.75">
      <c r="E1" s="1" t="s">
        <v>543</v>
      </c>
      <c r="G1" s="1" t="s">
        <v>386</v>
      </c>
    </row>
    <row r="2" spans="3:9" ht="12.75">
      <c r="C2" s="9"/>
      <c r="E2" s="2" t="s">
        <v>1</v>
      </c>
      <c r="G2" s="2" t="s">
        <v>1</v>
      </c>
      <c r="I2" s="15"/>
    </row>
    <row r="3" spans="2:9" ht="12.75">
      <c r="B3" s="15" t="s">
        <v>9</v>
      </c>
      <c r="C3" s="24">
        <v>4</v>
      </c>
      <c r="D3" s="15" t="s">
        <v>45</v>
      </c>
      <c r="E3" s="15"/>
      <c r="F3" s="15"/>
      <c r="G3" s="2"/>
      <c r="I3" s="15"/>
    </row>
    <row r="4" ht="7.5" customHeight="1">
      <c r="G4" s="9"/>
    </row>
    <row r="5" spans="4:7" ht="12.75">
      <c r="D5" s="9" t="s">
        <v>10</v>
      </c>
      <c r="E5" s="25">
        <f>E9</f>
        <v>82922</v>
      </c>
      <c r="G5" s="25">
        <f>G9</f>
        <v>46595</v>
      </c>
    </row>
    <row r="6" spans="1:7" ht="12.75">
      <c r="A6" s="15"/>
      <c r="D6" s="44" t="s">
        <v>43</v>
      </c>
      <c r="E6" s="26">
        <f>E18+E19+E20+E23+E24+E25+E26+E27</f>
        <v>59004500.760000005</v>
      </c>
      <c r="G6" s="26">
        <v>57462252.150000006</v>
      </c>
    </row>
    <row r="7" spans="4:7" ht="13.5" thickBot="1">
      <c r="D7" s="15" t="s">
        <v>0</v>
      </c>
      <c r="E7" s="4">
        <f>E5+E6</f>
        <v>59087422.760000005</v>
      </c>
      <c r="G7" s="4">
        <f>G5+G6</f>
        <v>57508847.150000006</v>
      </c>
    </row>
    <row r="8" spans="4:7" ht="13.5" thickTop="1">
      <c r="D8" s="15"/>
      <c r="G8" s="5"/>
    </row>
    <row r="9" spans="2:9" ht="12.75">
      <c r="B9" s="15" t="s">
        <v>9</v>
      </c>
      <c r="C9" s="24">
        <v>4.1</v>
      </c>
      <c r="D9" s="18" t="s">
        <v>266</v>
      </c>
      <c r="E9" s="74">
        <f>SUM(E11:E13)</f>
        <v>82922</v>
      </c>
      <c r="F9" s="28"/>
      <c r="G9" s="74">
        <f>SUM(G11:G13)</f>
        <v>46595</v>
      </c>
      <c r="I9" s="28"/>
    </row>
    <row r="10" spans="2:9" ht="7.5" customHeight="1">
      <c r="B10" s="15"/>
      <c r="C10" s="24"/>
      <c r="D10" s="18"/>
      <c r="E10" s="74"/>
      <c r="F10" s="28"/>
      <c r="G10" s="74"/>
      <c r="I10" s="28"/>
    </row>
    <row r="11" spans="4:9" ht="12.75">
      <c r="D11" s="27" t="s">
        <v>264</v>
      </c>
      <c r="E11" s="25">
        <v>9540</v>
      </c>
      <c r="F11" s="28"/>
      <c r="G11" s="25">
        <v>11538</v>
      </c>
      <c r="I11" s="28"/>
    </row>
    <row r="12" spans="4:9" ht="12.75">
      <c r="D12" s="27" t="s">
        <v>267</v>
      </c>
      <c r="E12" s="68">
        <v>20000</v>
      </c>
      <c r="F12" s="28"/>
      <c r="G12" s="68">
        <v>7333</v>
      </c>
      <c r="I12" s="28"/>
    </row>
    <row r="13" spans="4:9" ht="12.75">
      <c r="D13" s="27" t="s">
        <v>472</v>
      </c>
      <c r="E13" s="42">
        <v>53382</v>
      </c>
      <c r="F13" s="28"/>
      <c r="G13" s="42">
        <v>27724</v>
      </c>
      <c r="I13" s="28"/>
    </row>
    <row r="14" spans="5:9" ht="12.75">
      <c r="E14" s="27"/>
      <c r="F14" s="28"/>
      <c r="G14" s="6"/>
      <c r="I14" s="28"/>
    </row>
    <row r="15" spans="2:9" ht="12.75">
      <c r="B15" s="15" t="s">
        <v>9</v>
      </c>
      <c r="C15" s="24">
        <v>4.2</v>
      </c>
      <c r="D15" s="18" t="s">
        <v>265</v>
      </c>
      <c r="E15" s="5">
        <f>E17+E22</f>
        <v>59004500.76</v>
      </c>
      <c r="F15" s="47"/>
      <c r="G15" s="5">
        <f>G17+G22</f>
        <v>57462252.15</v>
      </c>
      <c r="I15" s="28"/>
    </row>
    <row r="16" spans="2:9" ht="7.5" customHeight="1">
      <c r="B16" s="15"/>
      <c r="C16" s="24"/>
      <c r="D16" s="18"/>
      <c r="E16" s="5"/>
      <c r="F16" s="47"/>
      <c r="G16" s="6"/>
      <c r="I16" s="28"/>
    </row>
    <row r="17" spans="4:9" ht="12.75">
      <c r="D17" s="15" t="s">
        <v>59</v>
      </c>
      <c r="E17" s="16">
        <f>SUM(E18:E20)</f>
        <v>45423144.32</v>
      </c>
      <c r="F17" s="47"/>
      <c r="G17" s="16">
        <f>SUM(G18:G20)</f>
        <v>45205266.15</v>
      </c>
      <c r="I17" s="28"/>
    </row>
    <row r="18" spans="4:9" ht="12.75">
      <c r="D18" s="9" t="s">
        <v>473</v>
      </c>
      <c r="E18" s="25">
        <v>11190126.74</v>
      </c>
      <c r="F18" s="47"/>
      <c r="G18" s="25">
        <v>32674703.14</v>
      </c>
      <c r="I18" s="28"/>
    </row>
    <row r="19" spans="4:9" ht="12.75">
      <c r="D19" s="9" t="s">
        <v>474</v>
      </c>
      <c r="E19" s="68">
        <v>7017802.06</v>
      </c>
      <c r="F19" s="47"/>
      <c r="G19" s="68">
        <v>7987296</v>
      </c>
      <c r="I19" s="28"/>
    </row>
    <row r="20" spans="4:9" ht="12.75">
      <c r="D20" s="9" t="s">
        <v>187</v>
      </c>
      <c r="E20" s="42">
        <v>27215215.52</v>
      </c>
      <c r="F20" s="47"/>
      <c r="G20" s="42">
        <v>4543267.01</v>
      </c>
      <c r="I20" s="28"/>
    </row>
    <row r="21" spans="5:9" ht="7.5" customHeight="1">
      <c r="E21" s="6"/>
      <c r="F21" s="47"/>
      <c r="G21" s="6"/>
      <c r="I21" s="28"/>
    </row>
    <row r="22" spans="4:9" ht="12.75">
      <c r="D22" s="15" t="s">
        <v>268</v>
      </c>
      <c r="E22" s="73">
        <f>SUM(E23:E27)</f>
        <v>13581356.439999998</v>
      </c>
      <c r="F22" s="47"/>
      <c r="G22" s="73">
        <f>SUM(G23:G27)</f>
        <v>12256985.999999998</v>
      </c>
      <c r="I22" s="28"/>
    </row>
    <row r="23" spans="4:9" ht="12.75">
      <c r="D23" s="28" t="s">
        <v>412</v>
      </c>
      <c r="E23" s="63">
        <v>13554805.28</v>
      </c>
      <c r="F23" s="47"/>
      <c r="G23" s="63">
        <v>12230970.17</v>
      </c>
      <c r="I23" s="28"/>
    </row>
    <row r="24" spans="4:9" ht="12.75">
      <c r="D24" s="9" t="s">
        <v>269</v>
      </c>
      <c r="E24" s="64">
        <v>10290.49</v>
      </c>
      <c r="F24" s="47"/>
      <c r="G24" s="64">
        <v>10030.1</v>
      </c>
      <c r="I24" s="47"/>
    </row>
    <row r="25" spans="4:7" ht="12.75">
      <c r="D25" s="9" t="s">
        <v>270</v>
      </c>
      <c r="E25" s="64">
        <v>13048.87</v>
      </c>
      <c r="G25" s="64">
        <v>12658.93</v>
      </c>
    </row>
    <row r="26" spans="4:7" ht="12.75">
      <c r="D26" s="28" t="s">
        <v>273</v>
      </c>
      <c r="E26" s="64">
        <v>1897.2</v>
      </c>
      <c r="F26" s="47"/>
      <c r="G26" s="64">
        <v>1897.2</v>
      </c>
    </row>
    <row r="27" spans="4:7" ht="12.75">
      <c r="D27" s="28" t="s">
        <v>271</v>
      </c>
      <c r="E27" s="65">
        <v>1314.6</v>
      </c>
      <c r="F27" s="47"/>
      <c r="G27" s="65">
        <v>1429.6</v>
      </c>
    </row>
    <row r="28" spans="4:7" ht="12.75">
      <c r="D28" s="9" t="s">
        <v>272</v>
      </c>
      <c r="E28" s="47"/>
      <c r="F28" s="47"/>
      <c r="G28" s="14"/>
    </row>
    <row r="29" spans="5:7" ht="12.75">
      <c r="E29" s="47"/>
      <c r="F29" s="47"/>
      <c r="G29" s="14"/>
    </row>
    <row r="30" spans="1:7" ht="12.75">
      <c r="A30" s="15"/>
      <c r="B30" s="15" t="s">
        <v>9</v>
      </c>
      <c r="C30" s="24">
        <v>5</v>
      </c>
      <c r="D30" s="15" t="s">
        <v>7</v>
      </c>
      <c r="G30" s="10"/>
    </row>
    <row r="31" spans="2:7" ht="7.5" customHeight="1">
      <c r="B31" s="15"/>
      <c r="C31" s="24"/>
      <c r="D31" s="15"/>
      <c r="G31" s="2"/>
    </row>
    <row r="32" spans="4:7" ht="12.75">
      <c r="D32" s="9" t="s">
        <v>11</v>
      </c>
      <c r="E32" s="6">
        <f>$G$35</f>
        <v>82626616.03</v>
      </c>
      <c r="G32" s="6">
        <v>79698689</v>
      </c>
    </row>
    <row r="33" ht="6.75" customHeight="1">
      <c r="G33" s="6"/>
    </row>
    <row r="34" spans="1:9" ht="12.75">
      <c r="A34" s="15"/>
      <c r="B34" s="15"/>
      <c r="C34" s="24"/>
      <c r="D34" s="14" t="s">
        <v>46</v>
      </c>
      <c r="E34" s="11">
        <f>'I&amp;E'!$H$44</f>
        <v>7817964.210599989</v>
      </c>
      <c r="F34" s="15"/>
      <c r="G34" s="11">
        <f>'I&amp;E'!J44</f>
        <v>2927927.0299999937</v>
      </c>
      <c r="I34" s="15"/>
    </row>
    <row r="35" spans="4:7" ht="13.5" thickBot="1">
      <c r="D35" s="14"/>
      <c r="E35" s="4">
        <f>E32+E34</f>
        <v>90444580.24059999</v>
      </c>
      <c r="G35" s="4">
        <f>G32+G34</f>
        <v>82626616.03</v>
      </c>
    </row>
    <row r="36" spans="2:9" ht="13.5" thickTop="1">
      <c r="B36" s="15" t="s">
        <v>9</v>
      </c>
      <c r="C36" s="24">
        <v>6</v>
      </c>
      <c r="D36" s="15" t="s">
        <v>475</v>
      </c>
      <c r="G36" s="10"/>
      <c r="I36" s="2"/>
    </row>
    <row r="37" spans="2:9" ht="7.5" customHeight="1">
      <c r="B37" s="15"/>
      <c r="C37" s="24"/>
      <c r="D37" s="15"/>
      <c r="G37" s="10"/>
      <c r="I37" s="2"/>
    </row>
    <row r="38" spans="4:7" ht="12.75">
      <c r="D38" s="9" t="s">
        <v>60</v>
      </c>
      <c r="E38" s="6">
        <v>71908144</v>
      </c>
      <c r="F38" s="22">
        <f>'R&amp;P'!I12</f>
        <v>57165856</v>
      </c>
      <c r="G38" s="6">
        <v>45371106</v>
      </c>
    </row>
    <row r="39" spans="4:7" ht="12.75">
      <c r="D39" s="9" t="s">
        <v>476</v>
      </c>
      <c r="E39" s="3">
        <v>10361050</v>
      </c>
      <c r="F39" s="22"/>
      <c r="G39" s="3">
        <v>11794750</v>
      </c>
    </row>
    <row r="40" spans="4:7" ht="13.5" thickBot="1">
      <c r="D40" s="15" t="s">
        <v>0</v>
      </c>
      <c r="E40" s="8">
        <f>E38+E39</f>
        <v>82269194</v>
      </c>
      <c r="G40" s="4">
        <f>SUM(G38:G39)</f>
        <v>57165856</v>
      </c>
    </row>
    <row r="41" spans="4:7" ht="13.5" thickTop="1">
      <c r="D41" s="15"/>
      <c r="E41" s="5"/>
      <c r="G41" s="5"/>
    </row>
    <row r="42" spans="2:7" ht="12.75">
      <c r="B42" s="15" t="s">
        <v>9</v>
      </c>
      <c r="C42" s="24">
        <v>7</v>
      </c>
      <c r="D42" s="24" t="s">
        <v>258</v>
      </c>
      <c r="G42" s="5"/>
    </row>
    <row r="43" spans="2:7" ht="7.5" customHeight="1">
      <c r="B43" s="15"/>
      <c r="C43" s="24"/>
      <c r="D43" s="24"/>
      <c r="G43" s="5"/>
    </row>
    <row r="44" spans="4:7" ht="12.75">
      <c r="D44" s="19" t="s">
        <v>507</v>
      </c>
      <c r="E44" s="6">
        <v>282836</v>
      </c>
      <c r="G44" s="6">
        <v>217435</v>
      </c>
    </row>
    <row r="45" spans="4:7" ht="12.75">
      <c r="D45" s="19" t="s">
        <v>580</v>
      </c>
      <c r="E45" s="6">
        <v>2206500</v>
      </c>
      <c r="G45" s="6"/>
    </row>
    <row r="46" spans="4:7" ht="12.75">
      <c r="D46" s="19" t="s">
        <v>556</v>
      </c>
      <c r="E46" s="6">
        <v>1042126</v>
      </c>
      <c r="G46" s="6"/>
    </row>
    <row r="47" spans="4:7" ht="12.75">
      <c r="D47" s="19" t="s">
        <v>581</v>
      </c>
      <c r="E47" s="6">
        <v>100000</v>
      </c>
      <c r="G47" s="6"/>
    </row>
    <row r="48" spans="4:7" ht="12.75">
      <c r="D48" s="19" t="s">
        <v>557</v>
      </c>
      <c r="E48" s="6">
        <v>222452</v>
      </c>
      <c r="G48" s="6"/>
    </row>
    <row r="49" spans="4:7" ht="12.75">
      <c r="D49" s="19" t="s">
        <v>558</v>
      </c>
      <c r="E49" s="6">
        <v>134550</v>
      </c>
      <c r="G49" s="6"/>
    </row>
    <row r="50" spans="4:7" ht="12.75">
      <c r="D50" s="19" t="s">
        <v>569</v>
      </c>
      <c r="E50" s="3">
        <v>999729</v>
      </c>
      <c r="G50" s="3">
        <v>2914532</v>
      </c>
    </row>
    <row r="51" spans="4:7" ht="12.75">
      <c r="D51" s="19"/>
      <c r="E51" s="6"/>
      <c r="G51" s="6"/>
    </row>
    <row r="52" spans="4:7" ht="13.5" thickBot="1">
      <c r="D52" s="24" t="s">
        <v>0</v>
      </c>
      <c r="E52" s="8">
        <f>SUM(E44:E51)</f>
        <v>4988193</v>
      </c>
      <c r="G52" s="8">
        <f>SUM(G44:G51)</f>
        <v>3131967</v>
      </c>
    </row>
    <row r="53" spans="4:7" ht="13.5" thickTop="1">
      <c r="D53" s="19"/>
      <c r="G53" s="5"/>
    </row>
    <row r="54" spans="2:7" ht="12.75">
      <c r="B54" s="15" t="s">
        <v>9</v>
      </c>
      <c r="C54" s="24">
        <v>8</v>
      </c>
      <c r="D54" s="15" t="s">
        <v>275</v>
      </c>
      <c r="E54" s="47"/>
      <c r="F54" s="47"/>
      <c r="G54" s="14"/>
    </row>
    <row r="55" spans="2:7" ht="7.5" customHeight="1">
      <c r="B55" s="15"/>
      <c r="C55" s="24"/>
      <c r="D55" s="15"/>
      <c r="E55" s="47"/>
      <c r="F55" s="47"/>
      <c r="G55" s="14"/>
    </row>
    <row r="56" spans="3:7" ht="12.75">
      <c r="C56" s="24"/>
      <c r="D56" s="9" t="s">
        <v>276</v>
      </c>
      <c r="E56" s="6">
        <v>1995000</v>
      </c>
      <c r="F56" s="47"/>
      <c r="G56" s="6">
        <v>1821000</v>
      </c>
    </row>
    <row r="57" spans="3:7" ht="12.75">
      <c r="C57" s="24"/>
      <c r="D57" s="9" t="s">
        <v>277</v>
      </c>
      <c r="E57" s="6">
        <v>775000</v>
      </c>
      <c r="F57" s="47"/>
      <c r="G57" s="6">
        <v>758000</v>
      </c>
    </row>
    <row r="58" spans="3:7" ht="13.5" thickBot="1">
      <c r="C58" s="24"/>
      <c r="D58" s="15" t="s">
        <v>0</v>
      </c>
      <c r="E58" s="8">
        <f>E56+E57</f>
        <v>2770000</v>
      </c>
      <c r="F58" s="47"/>
      <c r="G58" s="8">
        <f>SUM(G56:G57)</f>
        <v>2579000</v>
      </c>
    </row>
    <row r="59" spans="3:7" ht="13.5" thickTop="1">
      <c r="C59" s="24"/>
      <c r="D59" s="15"/>
      <c r="E59" s="5"/>
      <c r="F59" s="47"/>
      <c r="G59" s="5"/>
    </row>
    <row r="60" spans="3:7" ht="12.75">
      <c r="C60" s="24"/>
      <c r="D60" s="15"/>
      <c r="E60" s="5"/>
      <c r="F60" s="47"/>
      <c r="G60" s="5"/>
    </row>
    <row r="61" spans="2:7" ht="12.75">
      <c r="B61" s="15" t="s">
        <v>9</v>
      </c>
      <c r="C61" s="24">
        <v>9</v>
      </c>
      <c r="D61" s="18" t="s">
        <v>261</v>
      </c>
      <c r="E61" s="48"/>
      <c r="F61" s="48"/>
      <c r="G61" s="5"/>
    </row>
    <row r="62" spans="2:7" ht="7.5" customHeight="1">
      <c r="B62" s="15"/>
      <c r="C62" s="24"/>
      <c r="D62" s="18"/>
      <c r="E62" s="48"/>
      <c r="F62" s="48"/>
      <c r="G62" s="5"/>
    </row>
    <row r="63" spans="2:7" ht="12.75">
      <c r="B63" s="18"/>
      <c r="D63" s="14" t="s">
        <v>262</v>
      </c>
      <c r="E63" s="6">
        <v>379456</v>
      </c>
      <c r="F63" s="48"/>
      <c r="G63" s="6">
        <v>172523</v>
      </c>
    </row>
    <row r="64" spans="2:7" ht="12.75">
      <c r="B64" s="18"/>
      <c r="D64" s="14" t="s">
        <v>508</v>
      </c>
      <c r="E64" s="6">
        <v>308837</v>
      </c>
      <c r="F64" s="48"/>
      <c r="G64" s="6">
        <v>336533.25</v>
      </c>
    </row>
    <row r="65" spans="2:7" ht="12.75">
      <c r="B65" s="18"/>
      <c r="D65" s="14" t="s">
        <v>509</v>
      </c>
      <c r="E65" s="6"/>
      <c r="F65" s="48"/>
      <c r="G65" s="6">
        <v>7200</v>
      </c>
    </row>
    <row r="66" spans="2:7" ht="12.75">
      <c r="B66" s="18"/>
      <c r="D66" s="14" t="s">
        <v>384</v>
      </c>
      <c r="E66" s="6">
        <f>E81</f>
        <v>237600</v>
      </c>
      <c r="F66" s="48"/>
      <c r="G66" s="7">
        <f>G81</f>
        <v>136800</v>
      </c>
    </row>
    <row r="67" spans="4:7" ht="13.5" thickBot="1">
      <c r="D67" s="15" t="s">
        <v>0</v>
      </c>
      <c r="E67" s="8">
        <f>E63+E64+E65-E66</f>
        <v>450693</v>
      </c>
      <c r="G67" s="8">
        <f>G63+G64+G65-G66</f>
        <v>379456.25</v>
      </c>
    </row>
    <row r="68" spans="4:7" ht="13.5" thickTop="1">
      <c r="D68" s="15"/>
      <c r="E68" s="5"/>
      <c r="G68" s="5"/>
    </row>
    <row r="69" spans="2:4" ht="12.75">
      <c r="B69" s="15" t="s">
        <v>9</v>
      </c>
      <c r="C69" s="24">
        <v>9.1</v>
      </c>
      <c r="D69" s="15" t="s">
        <v>373</v>
      </c>
    </row>
    <row r="70" spans="2:4" ht="7.5" customHeight="1">
      <c r="B70" s="15"/>
      <c r="C70" s="24"/>
      <c r="D70" s="15"/>
    </row>
    <row r="71" spans="4:7" ht="12.75">
      <c r="D71" s="9" t="s">
        <v>374</v>
      </c>
      <c r="E71" s="3">
        <v>28800</v>
      </c>
      <c r="G71" s="3">
        <v>14400</v>
      </c>
    </row>
    <row r="72" spans="4:7" ht="12.75">
      <c r="D72" s="9" t="s">
        <v>375</v>
      </c>
      <c r="E72" s="3">
        <v>28800</v>
      </c>
      <c r="G72" s="3">
        <v>14400</v>
      </c>
    </row>
    <row r="73" spans="4:7" ht="12.75">
      <c r="D73" s="9" t="s">
        <v>376</v>
      </c>
      <c r="E73" s="3">
        <v>28800</v>
      </c>
      <c r="G73" s="3">
        <v>14400</v>
      </c>
    </row>
    <row r="74" spans="4:7" ht="12.75">
      <c r="D74" s="9" t="s">
        <v>377</v>
      </c>
      <c r="E74" s="3">
        <v>28800</v>
      </c>
      <c r="G74" s="3">
        <v>14400</v>
      </c>
    </row>
    <row r="75" spans="4:7" ht="12.75">
      <c r="D75" s="9" t="s">
        <v>378</v>
      </c>
      <c r="E75" s="3">
        <v>7200</v>
      </c>
      <c r="G75" s="3">
        <v>14400</v>
      </c>
    </row>
    <row r="76" spans="4:7" ht="12.75">
      <c r="D76" s="9" t="s">
        <v>379</v>
      </c>
      <c r="E76" s="3">
        <v>28800</v>
      </c>
      <c r="G76" s="3">
        <v>14400</v>
      </c>
    </row>
    <row r="77" spans="4:7" ht="12.75">
      <c r="D77" s="9" t="s">
        <v>380</v>
      </c>
      <c r="E77" s="3">
        <v>28800</v>
      </c>
      <c r="G77" s="3">
        <v>14400</v>
      </c>
    </row>
    <row r="78" spans="4:7" ht="12.75">
      <c r="D78" s="9" t="s">
        <v>381</v>
      </c>
      <c r="E78" s="3">
        <v>28800</v>
      </c>
      <c r="G78" s="3">
        <v>14400</v>
      </c>
    </row>
    <row r="79" spans="4:7" ht="12.75">
      <c r="D79" s="9" t="s">
        <v>382</v>
      </c>
      <c r="E79" s="3"/>
      <c r="G79" s="3">
        <v>7200</v>
      </c>
    </row>
    <row r="80" spans="4:7" ht="12.75">
      <c r="D80" s="9" t="s">
        <v>383</v>
      </c>
      <c r="E80" s="3">
        <v>28800</v>
      </c>
      <c r="G80" s="3">
        <v>14400</v>
      </c>
    </row>
    <row r="81" spans="4:7" ht="13.5" thickBot="1">
      <c r="D81" s="15" t="s">
        <v>0</v>
      </c>
      <c r="E81" s="8">
        <f>SUM(E71:E80)</f>
        <v>237600</v>
      </c>
      <c r="F81" s="5">
        <f>SUM(F71:F80)</f>
        <v>0</v>
      </c>
      <c r="G81" s="8">
        <f>SUM(G71:G80)</f>
        <v>136800</v>
      </c>
    </row>
    <row r="82" spans="4:7" ht="13.5" thickTop="1">
      <c r="D82" s="15"/>
      <c r="E82" s="5"/>
      <c r="F82" s="5"/>
      <c r="G82" s="5"/>
    </row>
    <row r="83" spans="2:7" ht="12.75">
      <c r="B83" s="15" t="s">
        <v>9</v>
      </c>
      <c r="C83" s="24">
        <v>10</v>
      </c>
      <c r="D83" s="18" t="s">
        <v>296</v>
      </c>
      <c r="G83" s="5"/>
    </row>
    <row r="84" spans="2:7" ht="7.5" customHeight="1">
      <c r="B84" s="15"/>
      <c r="C84" s="24"/>
      <c r="D84" s="18"/>
      <c r="G84" s="5"/>
    </row>
    <row r="85" spans="4:7" ht="12.75">
      <c r="D85" s="9" t="s">
        <v>546</v>
      </c>
      <c r="E85" s="3">
        <v>150000</v>
      </c>
      <c r="G85" s="6"/>
    </row>
    <row r="86" spans="4:7" ht="12.75">
      <c r="D86" s="9" t="s">
        <v>387</v>
      </c>
      <c r="E86" s="6"/>
      <c r="G86" s="6">
        <v>125000</v>
      </c>
    </row>
    <row r="87" spans="4:7" ht="12.75">
      <c r="D87" s="9" t="s">
        <v>547</v>
      </c>
      <c r="E87" s="6">
        <v>177000</v>
      </c>
      <c r="G87" s="6"/>
    </row>
    <row r="88" spans="4:7" ht="12.75">
      <c r="D88" s="9" t="s">
        <v>548</v>
      </c>
      <c r="E88" s="6">
        <v>300000</v>
      </c>
      <c r="G88" s="6">
        <v>510000</v>
      </c>
    </row>
    <row r="89" spans="4:7" ht="25.5">
      <c r="D89" s="66" t="s">
        <v>549</v>
      </c>
      <c r="E89" s="6">
        <v>546000</v>
      </c>
      <c r="G89" s="6">
        <v>294000</v>
      </c>
    </row>
    <row r="90" spans="5:7" ht="13.5" thickBot="1">
      <c r="E90" s="8">
        <f>SUM(E85:E89)</f>
        <v>1173000</v>
      </c>
      <c r="G90" s="8">
        <f>SUM(G86:G89)</f>
        <v>929000</v>
      </c>
    </row>
    <row r="91" spans="5:7" ht="7.5" customHeight="1" thickTop="1">
      <c r="E91" s="5"/>
      <c r="G91" s="5"/>
    </row>
    <row r="92" spans="2:7" ht="12.75">
      <c r="B92" s="15" t="s">
        <v>9</v>
      </c>
      <c r="C92" s="24">
        <v>11</v>
      </c>
      <c r="D92" s="18" t="s">
        <v>263</v>
      </c>
      <c r="E92" s="47"/>
      <c r="F92" s="48"/>
      <c r="G92" s="6"/>
    </row>
    <row r="93" spans="2:7" ht="7.5" customHeight="1">
      <c r="B93" s="15"/>
      <c r="C93" s="24"/>
      <c r="D93" s="18"/>
      <c r="E93" s="47"/>
      <c r="F93" s="48"/>
      <c r="G93" s="6"/>
    </row>
    <row r="94" spans="3:7" ht="12.75">
      <c r="C94" s="18"/>
      <c r="D94" s="14" t="s">
        <v>262</v>
      </c>
      <c r="E94" s="6">
        <v>3100</v>
      </c>
      <c r="F94" s="48"/>
      <c r="G94" s="6">
        <v>3100</v>
      </c>
    </row>
    <row r="95" spans="3:7" ht="12.75">
      <c r="C95" s="18"/>
      <c r="D95" s="14" t="s">
        <v>551</v>
      </c>
      <c r="E95" s="6">
        <v>685000</v>
      </c>
      <c r="F95" s="48"/>
      <c r="G95" s="6"/>
    </row>
    <row r="96" spans="3:7" ht="12.75">
      <c r="C96" s="18"/>
      <c r="D96" s="14" t="s">
        <v>550</v>
      </c>
      <c r="E96" s="6">
        <v>160000</v>
      </c>
      <c r="F96" s="48"/>
      <c r="G96" s="6"/>
    </row>
    <row r="97" spans="3:7" ht="13.5" thickBot="1">
      <c r="C97" s="18"/>
      <c r="D97" s="15" t="s">
        <v>0</v>
      </c>
      <c r="E97" s="8">
        <f>E94+E95-E96</f>
        <v>528100</v>
      </c>
      <c r="F97" s="48"/>
      <c r="G97" s="8">
        <f>G94</f>
        <v>3100</v>
      </c>
    </row>
    <row r="98" spans="3:7" ht="13.5" thickTop="1">
      <c r="C98" s="24"/>
      <c r="D98" s="19"/>
      <c r="G98" s="5"/>
    </row>
    <row r="99" spans="2:7" ht="12.75">
      <c r="B99" s="15" t="s">
        <v>9</v>
      </c>
      <c r="C99" s="24">
        <v>12</v>
      </c>
      <c r="D99" s="24" t="s">
        <v>367</v>
      </c>
      <c r="G99" s="6"/>
    </row>
    <row r="100" spans="2:7" ht="7.5" customHeight="1">
      <c r="B100" s="15"/>
      <c r="C100" s="24"/>
      <c r="D100" s="24"/>
      <c r="G100" s="6"/>
    </row>
    <row r="101" spans="2:7" ht="12.75">
      <c r="B101" s="15"/>
      <c r="C101" s="24"/>
      <c r="D101" s="19" t="s">
        <v>291</v>
      </c>
      <c r="E101" s="6">
        <v>931940.91</v>
      </c>
      <c r="G101" s="6">
        <v>1393156.88</v>
      </c>
    </row>
    <row r="102" spans="3:7" ht="13.5" thickBot="1">
      <c r="C102" s="24"/>
      <c r="D102" s="19"/>
      <c r="E102" s="8">
        <f>E101</f>
        <v>931940.91</v>
      </c>
      <c r="G102" s="8">
        <f>SUM(G101)</f>
        <v>1393156.88</v>
      </c>
    </row>
    <row r="103" spans="2:7" ht="13.5" thickTop="1">
      <c r="B103" s="15" t="s">
        <v>9</v>
      </c>
      <c r="C103" s="24">
        <v>13</v>
      </c>
      <c r="D103" s="24" t="s">
        <v>274</v>
      </c>
      <c r="G103" s="5"/>
    </row>
    <row r="104" spans="2:7" ht="7.5" customHeight="1">
      <c r="B104" s="15"/>
      <c r="C104" s="24"/>
      <c r="D104" s="24"/>
      <c r="G104" s="5"/>
    </row>
    <row r="105" spans="3:7" ht="12.75">
      <c r="C105" s="9"/>
      <c r="D105" s="19" t="s">
        <v>278</v>
      </c>
      <c r="E105" s="3">
        <v>18588</v>
      </c>
      <c r="G105" s="3">
        <v>85352</v>
      </c>
    </row>
    <row r="106" spans="3:5" ht="12.75">
      <c r="C106" s="9"/>
      <c r="D106" s="19" t="s">
        <v>559</v>
      </c>
      <c r="E106" s="3">
        <v>83902</v>
      </c>
    </row>
    <row r="107" spans="3:7" ht="12.75">
      <c r="C107" s="9"/>
      <c r="D107" s="19" t="s">
        <v>279</v>
      </c>
      <c r="E107" s="3">
        <v>66786</v>
      </c>
      <c r="G107" s="3">
        <v>708418</v>
      </c>
    </row>
    <row r="108" spans="3:7" ht="13.5" thickBot="1">
      <c r="C108" s="9"/>
      <c r="D108" s="23" t="s">
        <v>0</v>
      </c>
      <c r="E108" s="8">
        <f>E105+E106+E107</f>
        <v>169276</v>
      </c>
      <c r="G108" s="8">
        <f>SUM(G105:G107)</f>
        <v>793770</v>
      </c>
    </row>
    <row r="109" spans="3:7" ht="13.5" thickTop="1">
      <c r="C109" s="9"/>
      <c r="D109" s="23"/>
      <c r="E109" s="5"/>
      <c r="G109" s="5"/>
    </row>
    <row r="110" spans="2:7" ht="12.75">
      <c r="B110" s="15" t="s">
        <v>9</v>
      </c>
      <c r="C110" s="23">
        <v>14</v>
      </c>
      <c r="D110" s="15" t="s">
        <v>220</v>
      </c>
      <c r="G110" s="9"/>
    </row>
    <row r="111" spans="2:7" ht="7.5" customHeight="1">
      <c r="B111" s="15"/>
      <c r="C111" s="23"/>
      <c r="D111" s="15"/>
      <c r="G111" s="9"/>
    </row>
    <row r="112" spans="4:7" ht="12.75">
      <c r="D112" s="9" t="s">
        <v>11</v>
      </c>
      <c r="E112" s="16">
        <v>452039</v>
      </c>
      <c r="G112" s="16">
        <v>113000</v>
      </c>
    </row>
    <row r="113" spans="4:7" ht="12.75">
      <c r="D113" s="9" t="s">
        <v>221</v>
      </c>
      <c r="E113" s="16">
        <v>180000</v>
      </c>
      <c r="G113" s="16">
        <v>836260</v>
      </c>
    </row>
    <row r="114" spans="4:7" ht="12.75">
      <c r="D114" s="9" t="s">
        <v>477</v>
      </c>
      <c r="E114" s="16">
        <v>195100</v>
      </c>
      <c r="G114" s="16">
        <v>122039</v>
      </c>
    </row>
    <row r="115" spans="4:7" ht="12.75">
      <c r="D115" s="9" t="s">
        <v>222</v>
      </c>
      <c r="E115" s="16">
        <v>327039</v>
      </c>
      <c r="G115" s="16">
        <v>619260</v>
      </c>
    </row>
    <row r="116" spans="4:7" ht="13.5" thickBot="1">
      <c r="D116" s="15" t="s">
        <v>0</v>
      </c>
      <c r="E116" s="17">
        <f>E112+E113+E114-E115</f>
        <v>500100</v>
      </c>
      <c r="G116" s="17">
        <f>G112+G113+G114-G115</f>
        <v>452039</v>
      </c>
    </row>
    <row r="117" spans="4:7" ht="13.5" thickTop="1">
      <c r="D117" s="15"/>
      <c r="E117" s="13"/>
      <c r="G117" s="13"/>
    </row>
    <row r="118" spans="2:7" ht="12.75">
      <c r="B118" s="15" t="s">
        <v>9</v>
      </c>
      <c r="C118" s="24">
        <v>15</v>
      </c>
      <c r="D118" s="24" t="s">
        <v>299</v>
      </c>
      <c r="G118" s="5"/>
    </row>
    <row r="119" spans="2:7" ht="7.5" customHeight="1">
      <c r="B119" s="15"/>
      <c r="C119" s="24"/>
      <c r="D119" s="24"/>
      <c r="G119" s="5"/>
    </row>
    <row r="120" spans="2:7" ht="12.75">
      <c r="B120" s="15"/>
      <c r="C120" s="24"/>
      <c r="D120" s="19" t="s">
        <v>510</v>
      </c>
      <c r="E120" s="6"/>
      <c r="G120" s="6"/>
    </row>
    <row r="121" spans="2:7" ht="12.75">
      <c r="B121" s="15"/>
      <c r="C121" s="24"/>
      <c r="D121" s="19" t="s">
        <v>298</v>
      </c>
      <c r="E121" s="3">
        <v>1000000</v>
      </c>
      <c r="G121" s="3">
        <v>1000000</v>
      </c>
    </row>
    <row r="122" spans="2:7" ht="12.75">
      <c r="B122" s="15"/>
      <c r="C122" s="24"/>
      <c r="D122" s="19" t="s">
        <v>365</v>
      </c>
      <c r="E122" s="6">
        <v>100000</v>
      </c>
      <c r="G122" s="6">
        <v>100000</v>
      </c>
    </row>
    <row r="123" spans="2:7" ht="12.75">
      <c r="B123" s="15"/>
      <c r="C123" s="24"/>
      <c r="D123" s="19" t="s">
        <v>362</v>
      </c>
      <c r="E123" s="6">
        <v>3125014.13</v>
      </c>
      <c r="G123" s="6">
        <v>2883428.78</v>
      </c>
    </row>
    <row r="124" spans="2:7" ht="12.75">
      <c r="B124" s="15"/>
      <c r="C124" s="24"/>
      <c r="D124" s="19" t="s">
        <v>363</v>
      </c>
      <c r="E124" s="6">
        <v>3125014.13</v>
      </c>
      <c r="G124" s="3">
        <v>2883428.83</v>
      </c>
    </row>
    <row r="125" spans="2:7" ht="12.75">
      <c r="B125" s="15"/>
      <c r="C125" s="24"/>
      <c r="D125" s="19" t="s">
        <v>364</v>
      </c>
      <c r="E125" s="3">
        <v>3000013.56</v>
      </c>
      <c r="G125" s="3">
        <v>2768091.62</v>
      </c>
    </row>
    <row r="126" spans="2:7" ht="13.5" thickBot="1">
      <c r="B126" s="15"/>
      <c r="C126" s="24"/>
      <c r="D126" s="15" t="s">
        <v>0</v>
      </c>
      <c r="E126" s="8">
        <f>SUM(E120:E125)</f>
        <v>10350041.82</v>
      </c>
      <c r="G126" s="8">
        <f>SUM(G120:G125)</f>
        <v>9634949.23</v>
      </c>
    </row>
    <row r="127" spans="2:7" ht="13.5" thickTop="1">
      <c r="B127" s="15"/>
      <c r="C127" s="24"/>
      <c r="D127" s="15"/>
      <c r="E127" s="5"/>
      <c r="G127" s="5"/>
    </row>
    <row r="128" spans="2:8" ht="12.75">
      <c r="B128" s="15"/>
      <c r="C128" s="24"/>
      <c r="D128" s="19"/>
      <c r="G128" s="9"/>
      <c r="H128" s="6"/>
    </row>
    <row r="129" ht="12.75" hidden="1"/>
    <row r="130" ht="5.25" customHeight="1" hidden="1"/>
    <row r="131" spans="5:7" ht="12.75" hidden="1">
      <c r="E131" s="1" t="s">
        <v>300</v>
      </c>
      <c r="G131" s="62" t="s">
        <v>201</v>
      </c>
    </row>
    <row r="132" spans="3:7" ht="12.75" hidden="1">
      <c r="C132" s="9"/>
      <c r="E132" s="2" t="s">
        <v>1</v>
      </c>
      <c r="F132" s="15"/>
      <c r="G132" s="2" t="s">
        <v>1</v>
      </c>
    </row>
    <row r="133" spans="2:6" ht="12.75" hidden="1">
      <c r="B133" s="15" t="s">
        <v>9</v>
      </c>
      <c r="C133" s="24">
        <v>4</v>
      </c>
      <c r="D133" s="15" t="s">
        <v>45</v>
      </c>
      <c r="E133" s="2"/>
      <c r="F133" s="15"/>
    </row>
    <row r="134" ht="12.75" hidden="1"/>
    <row r="135" spans="4:7" ht="12.75" hidden="1">
      <c r="D135" s="9" t="s">
        <v>10</v>
      </c>
      <c r="E135" s="41">
        <v>11091</v>
      </c>
      <c r="G135" s="41">
        <v>9027</v>
      </c>
    </row>
    <row r="136" spans="2:8" s="15" customFormat="1" ht="12.75" hidden="1">
      <c r="B136" s="9"/>
      <c r="C136" s="19"/>
      <c r="D136" s="44" t="s">
        <v>43</v>
      </c>
      <c r="E136" s="75">
        <f>E138+E139</f>
        <v>47914612.9</v>
      </c>
      <c r="F136" s="9"/>
      <c r="G136" s="41">
        <v>42826448</v>
      </c>
      <c r="H136" s="41"/>
    </row>
    <row r="137" spans="2:8" ht="12.75" hidden="1">
      <c r="B137" s="15"/>
      <c r="C137" s="24"/>
      <c r="D137" s="9" t="s">
        <v>59</v>
      </c>
      <c r="E137" s="25"/>
      <c r="F137" s="15"/>
      <c r="G137" s="25"/>
      <c r="H137" s="3"/>
    </row>
    <row r="138" spans="4:8" ht="12.75" hidden="1">
      <c r="D138" s="9" t="s">
        <v>186</v>
      </c>
      <c r="E138" s="68">
        <v>34775414.9</v>
      </c>
      <c r="G138" s="68">
        <v>38534044</v>
      </c>
      <c r="H138" s="3"/>
    </row>
    <row r="139" spans="4:8" ht="12.75" hidden="1">
      <c r="D139" s="9" t="s">
        <v>187</v>
      </c>
      <c r="E139" s="42">
        <v>13139198</v>
      </c>
      <c r="G139" s="42">
        <v>4292404</v>
      </c>
      <c r="H139" s="3"/>
    </row>
    <row r="140" spans="5:8" ht="13.5" hidden="1" thickBot="1">
      <c r="E140" s="4">
        <f>SUM(E135:E136)</f>
        <v>47925703.9</v>
      </c>
      <c r="G140" s="8">
        <v>42835475</v>
      </c>
      <c r="H140" s="16"/>
    </row>
    <row r="141" ht="12.75" hidden="1">
      <c r="H141" s="16"/>
    </row>
    <row r="142" ht="12.75" hidden="1">
      <c r="H142" s="16"/>
    </row>
    <row r="143" spans="2:7" s="15" customFormat="1" ht="12.75" hidden="1">
      <c r="B143" s="15" t="s">
        <v>9</v>
      </c>
      <c r="C143" s="24">
        <v>5</v>
      </c>
      <c r="D143" s="15" t="s">
        <v>7</v>
      </c>
      <c r="E143" s="10"/>
      <c r="F143" s="9"/>
      <c r="G143" s="41"/>
    </row>
    <row r="144" spans="2:5" ht="11.25" customHeight="1" hidden="1">
      <c r="B144" s="15"/>
      <c r="C144" s="24"/>
      <c r="D144" s="15"/>
      <c r="E144" s="2"/>
    </row>
    <row r="145" spans="4:7" ht="12.75" hidden="1">
      <c r="D145" s="9" t="s">
        <v>11</v>
      </c>
      <c r="E145" s="6">
        <f>G148</f>
        <v>46678996</v>
      </c>
      <c r="G145" s="3">
        <v>0</v>
      </c>
    </row>
    <row r="146" ht="8.25" customHeight="1" hidden="1">
      <c r="E146" s="6"/>
    </row>
    <row r="147" spans="3:7" s="15" customFormat="1" ht="12.75" hidden="1">
      <c r="C147" s="24"/>
      <c r="D147" s="14" t="s">
        <v>46</v>
      </c>
      <c r="E147" s="11">
        <f>'[1]I&amp;E'!J33</f>
        <v>5245711.469958328</v>
      </c>
      <c r="G147" s="3">
        <v>46678996</v>
      </c>
    </row>
    <row r="148" spans="4:7" ht="13.5" hidden="1" thickBot="1">
      <c r="D148" s="14"/>
      <c r="E148" s="4">
        <f>E145+E147</f>
        <v>51924707.46995833</v>
      </c>
      <c r="G148" s="8">
        <f>SUM(G147)</f>
        <v>46678996</v>
      </c>
    </row>
    <row r="149" ht="12.75" hidden="1">
      <c r="E149" s="5"/>
    </row>
    <row r="150" ht="12.75" hidden="1">
      <c r="E150" s="5"/>
    </row>
    <row r="151" spans="2:5" ht="12.75" hidden="1">
      <c r="B151" s="15" t="s">
        <v>9</v>
      </c>
      <c r="C151" s="24">
        <v>6</v>
      </c>
      <c r="D151" s="15" t="s">
        <v>71</v>
      </c>
      <c r="E151" s="5"/>
    </row>
    <row r="152" ht="12.75" hidden="1">
      <c r="E152" s="5"/>
    </row>
    <row r="153" spans="4:5" ht="12.75" hidden="1">
      <c r="D153" s="9" t="s">
        <v>60</v>
      </c>
      <c r="E153" s="3">
        <v>47647743.31</v>
      </c>
    </row>
    <row r="154" spans="4:5" ht="12.75" hidden="1">
      <c r="D154" s="9" t="s">
        <v>60</v>
      </c>
      <c r="E154" s="6">
        <v>8988648.51</v>
      </c>
    </row>
    <row r="155" spans="4:5" ht="12.75" hidden="1">
      <c r="D155" s="9" t="s">
        <v>301</v>
      </c>
      <c r="E155" s="6">
        <v>12928</v>
      </c>
    </row>
    <row r="156" ht="12.75" hidden="1">
      <c r="E156" s="76">
        <f>SUM(E153:E155)</f>
        <v>56649319.82</v>
      </c>
    </row>
    <row r="157" spans="4:5" ht="12.75" hidden="1">
      <c r="D157" s="9" t="s">
        <v>302</v>
      </c>
      <c r="E157" s="6">
        <f>E172</f>
        <v>12659611.960000008</v>
      </c>
    </row>
    <row r="158" spans="4:5" ht="13.5" hidden="1" thickBot="1">
      <c r="D158" s="15" t="s">
        <v>303</v>
      </c>
      <c r="E158" s="8">
        <f>E156-E157</f>
        <v>43989707.85999999</v>
      </c>
    </row>
    <row r="159" ht="12.75" hidden="1">
      <c r="E159" s="5"/>
    </row>
    <row r="160" ht="12.75" hidden="1">
      <c r="E160" s="5"/>
    </row>
    <row r="161" spans="2:6" ht="12.75" hidden="1">
      <c r="B161" s="15" t="s">
        <v>9</v>
      </c>
      <c r="C161" s="24">
        <v>6.01</v>
      </c>
      <c r="D161" s="24" t="s">
        <v>304</v>
      </c>
      <c r="E161" s="10"/>
      <c r="F161" s="2"/>
    </row>
    <row r="162" spans="2:6" ht="12.75" hidden="1">
      <c r="B162" s="15"/>
      <c r="C162" s="24"/>
      <c r="D162" s="15"/>
      <c r="E162" s="10"/>
      <c r="F162" s="2"/>
    </row>
    <row r="163" spans="2:5" ht="12.75" hidden="1">
      <c r="B163" s="15"/>
      <c r="C163" s="24"/>
      <c r="E163" s="2"/>
    </row>
    <row r="164" spans="2:5" ht="5.25" customHeight="1" hidden="1">
      <c r="B164" s="15"/>
      <c r="C164" s="24"/>
      <c r="E164" s="2"/>
    </row>
    <row r="165" spans="4:7" ht="12.75" hidden="1">
      <c r="D165" s="9" t="s">
        <v>60</v>
      </c>
      <c r="E165" s="3">
        <v>47647743.31</v>
      </c>
      <c r="G165" s="3">
        <v>76507183</v>
      </c>
    </row>
    <row r="166" spans="4:5" ht="12.75" hidden="1">
      <c r="D166" s="9" t="s">
        <v>60</v>
      </c>
      <c r="E166" s="6">
        <v>8988648.51</v>
      </c>
    </row>
    <row r="167" spans="4:5" ht="12.75" hidden="1">
      <c r="D167" s="9" t="s">
        <v>305</v>
      </c>
      <c r="E167" s="76">
        <f>SUM(E165:E166)</f>
        <v>56636391.82</v>
      </c>
    </row>
    <row r="168" spans="4:5" ht="12.75" hidden="1">
      <c r="D168" s="9" t="s">
        <v>301</v>
      </c>
      <c r="E168" s="6">
        <v>12928.14</v>
      </c>
    </row>
    <row r="169" spans="4:5" ht="12.75" hidden="1">
      <c r="D169" s="9" t="s">
        <v>306</v>
      </c>
      <c r="E169" s="6">
        <f>G140</f>
        <v>42835475</v>
      </c>
    </row>
    <row r="170" spans="4:5" ht="12.75" hidden="1">
      <c r="D170" s="15" t="s">
        <v>307</v>
      </c>
      <c r="E170" s="76">
        <f>E167+E168+E169</f>
        <v>99484794.96000001</v>
      </c>
    </row>
    <row r="171" spans="4:5" ht="12.75" hidden="1">
      <c r="D171" s="9" t="s">
        <v>308</v>
      </c>
      <c r="E171" s="6">
        <v>86825183</v>
      </c>
    </row>
    <row r="172" spans="4:7" ht="15.75" customHeight="1" hidden="1" thickBot="1">
      <c r="D172" s="24" t="s">
        <v>304</v>
      </c>
      <c r="E172" s="8">
        <f>E170-E171</f>
        <v>12659611.960000008</v>
      </c>
      <c r="G172" s="8">
        <v>76507183</v>
      </c>
    </row>
    <row r="173" ht="15.75" customHeight="1" hidden="1" thickTop="1">
      <c r="E173" s="77"/>
    </row>
    <row r="174" spans="2:4" ht="13.5" customHeight="1">
      <c r="B174" s="15" t="s">
        <v>9</v>
      </c>
      <c r="C174" s="24">
        <v>16</v>
      </c>
      <c r="D174" s="15" t="s">
        <v>72</v>
      </c>
    </row>
    <row r="175" spans="2:4" ht="12.75">
      <c r="B175" s="15"/>
      <c r="C175" s="24"/>
      <c r="D175" s="15"/>
    </row>
    <row r="176" spans="2:7" ht="13.5" customHeight="1">
      <c r="B176" s="15"/>
      <c r="C176" s="24"/>
      <c r="D176" s="9" t="s">
        <v>79</v>
      </c>
      <c r="E176" s="3">
        <v>5100000</v>
      </c>
      <c r="G176" s="3">
        <v>5070000</v>
      </c>
    </row>
    <row r="177" spans="4:7" ht="13.5" customHeight="1">
      <c r="D177" s="9" t="s">
        <v>80</v>
      </c>
      <c r="E177" s="3">
        <v>1572542</v>
      </c>
      <c r="G177" s="3">
        <v>1177905</v>
      </c>
    </row>
    <row r="178" spans="4:5" ht="13.5" customHeight="1">
      <c r="D178" s="9" t="s">
        <v>309</v>
      </c>
      <c r="E178" s="3"/>
    </row>
    <row r="179" spans="4:7" ht="13.5" customHeight="1">
      <c r="D179" s="9" t="s">
        <v>511</v>
      </c>
      <c r="E179" s="3">
        <v>49650</v>
      </c>
      <c r="G179" s="3">
        <v>493896</v>
      </c>
    </row>
    <row r="180" spans="4:7" ht="13.5" customHeight="1">
      <c r="D180" s="9" t="s">
        <v>512</v>
      </c>
      <c r="E180" s="3"/>
      <c r="G180" s="3">
        <v>370</v>
      </c>
    </row>
    <row r="181" spans="4:7" ht="13.5" customHeight="1">
      <c r="D181" s="9" t="s">
        <v>81</v>
      </c>
      <c r="E181" s="3"/>
      <c r="G181" s="3">
        <v>296480</v>
      </c>
    </row>
    <row r="182" spans="4:7" ht="13.5" customHeight="1">
      <c r="D182" s="9" t="s">
        <v>82</v>
      </c>
      <c r="E182" s="3">
        <v>316261</v>
      </c>
      <c r="G182" s="3">
        <v>91094</v>
      </c>
    </row>
    <row r="183" spans="4:7" ht="13.5" customHeight="1">
      <c r="D183" s="9" t="s">
        <v>83</v>
      </c>
      <c r="E183" s="3">
        <v>99996</v>
      </c>
      <c r="G183" s="3">
        <v>94267</v>
      </c>
    </row>
    <row r="184" spans="4:7" ht="13.5" customHeight="1">
      <c r="D184" s="9" t="s">
        <v>310</v>
      </c>
      <c r="E184" s="3">
        <v>56066</v>
      </c>
      <c r="G184" s="3">
        <v>145025</v>
      </c>
    </row>
    <row r="185" spans="4:7" ht="13.5" customHeight="1">
      <c r="D185" s="9" t="s">
        <v>84</v>
      </c>
      <c r="E185" s="3">
        <v>22725</v>
      </c>
      <c r="G185" s="3">
        <v>26470</v>
      </c>
    </row>
    <row r="186" spans="4:7" ht="13.5" customHeight="1">
      <c r="D186" s="9" t="s">
        <v>85</v>
      </c>
      <c r="E186" s="3">
        <v>455905</v>
      </c>
      <c r="G186" s="3">
        <v>396474</v>
      </c>
    </row>
    <row r="187" spans="4:7" ht="13.5" customHeight="1">
      <c r="D187" s="9" t="s">
        <v>86</v>
      </c>
      <c r="E187" s="3">
        <v>146434</v>
      </c>
      <c r="G187" s="3">
        <v>67049</v>
      </c>
    </row>
    <row r="188" spans="4:7" ht="13.5" customHeight="1">
      <c r="D188" s="9" t="s">
        <v>87</v>
      </c>
      <c r="E188" s="3">
        <v>22625</v>
      </c>
      <c r="G188" s="3">
        <v>68878</v>
      </c>
    </row>
    <row r="189" spans="4:7" ht="25.5">
      <c r="D189" s="72" t="s">
        <v>206</v>
      </c>
      <c r="E189" s="3">
        <v>96368</v>
      </c>
      <c r="G189" s="3">
        <v>130958</v>
      </c>
    </row>
    <row r="190" spans="4:7" ht="13.5" customHeight="1">
      <c r="D190" s="9" t="s">
        <v>209</v>
      </c>
      <c r="E190" s="3">
        <v>495657</v>
      </c>
      <c r="G190" s="3">
        <v>500000</v>
      </c>
    </row>
    <row r="191" spans="4:7" ht="13.5" customHeight="1">
      <c r="D191" s="66" t="s">
        <v>88</v>
      </c>
      <c r="E191" s="3">
        <v>1258486</v>
      </c>
      <c r="G191" s="3">
        <v>1008060</v>
      </c>
    </row>
    <row r="192" spans="4:7" ht="13.5" customHeight="1">
      <c r="D192" s="9" t="s">
        <v>184</v>
      </c>
      <c r="E192" s="3">
        <v>93418</v>
      </c>
      <c r="G192" s="3">
        <v>81889</v>
      </c>
    </row>
    <row r="193" spans="4:7" ht="13.5" customHeight="1">
      <c r="D193" s="9" t="s">
        <v>185</v>
      </c>
      <c r="E193" s="3">
        <v>28196</v>
      </c>
      <c r="G193" s="3">
        <v>23972</v>
      </c>
    </row>
    <row r="194" spans="4:7" ht="13.5" customHeight="1">
      <c r="D194" s="9" t="s">
        <v>89</v>
      </c>
      <c r="E194" s="3">
        <v>250083</v>
      </c>
      <c r="G194" s="3">
        <v>250000</v>
      </c>
    </row>
    <row r="195" spans="4:7" ht="13.5" customHeight="1">
      <c r="D195" s="78" t="s">
        <v>90</v>
      </c>
      <c r="E195" s="3">
        <v>50495</v>
      </c>
      <c r="G195" s="3">
        <v>42217</v>
      </c>
    </row>
    <row r="196" spans="4:7" ht="13.5" customHeight="1">
      <c r="D196" s="78" t="s">
        <v>513</v>
      </c>
      <c r="E196" s="3">
        <v>29000</v>
      </c>
      <c r="G196" s="3">
        <v>7500</v>
      </c>
    </row>
    <row r="197" spans="4:7" ht="13.5" customHeight="1">
      <c r="D197" s="66" t="s">
        <v>91</v>
      </c>
      <c r="E197" s="3">
        <v>9160</v>
      </c>
      <c r="G197" s="3">
        <v>9832</v>
      </c>
    </row>
    <row r="198" spans="4:7" ht="13.5" customHeight="1">
      <c r="D198" s="44" t="s">
        <v>207</v>
      </c>
      <c r="E198" s="3">
        <v>172566</v>
      </c>
      <c r="G198" s="3">
        <v>17946</v>
      </c>
    </row>
    <row r="199" spans="4:7" ht="13.5" customHeight="1">
      <c r="D199" s="44" t="s">
        <v>92</v>
      </c>
      <c r="E199" s="3">
        <v>53694</v>
      </c>
      <c r="G199" s="3">
        <v>8429</v>
      </c>
    </row>
    <row r="200" spans="4:7" ht="13.5" customHeight="1">
      <c r="D200" s="44" t="s">
        <v>93</v>
      </c>
      <c r="E200" s="3">
        <v>50000</v>
      </c>
      <c r="G200" s="3">
        <v>1012</v>
      </c>
    </row>
    <row r="201" spans="4:7" ht="13.5" customHeight="1">
      <c r="D201" s="44" t="s">
        <v>205</v>
      </c>
      <c r="E201" s="3"/>
      <c r="G201" s="3">
        <v>29382</v>
      </c>
    </row>
    <row r="202" spans="4:5" ht="13.5" customHeight="1">
      <c r="D202" s="44" t="s">
        <v>94</v>
      </c>
      <c r="E202" s="3"/>
    </row>
    <row r="203" spans="4:7" ht="13.5" customHeight="1">
      <c r="D203" s="44" t="s">
        <v>95</v>
      </c>
      <c r="E203" s="3">
        <v>50000</v>
      </c>
      <c r="G203" s="3">
        <v>31200</v>
      </c>
    </row>
    <row r="204" spans="4:7" ht="13.5" customHeight="1">
      <c r="D204" s="44" t="s">
        <v>372</v>
      </c>
      <c r="E204" s="11">
        <f>E240</f>
        <v>5350799</v>
      </c>
      <c r="G204" s="11">
        <f>G240</f>
        <v>4983883</v>
      </c>
    </row>
    <row r="205" spans="4:7" ht="13.5" customHeight="1">
      <c r="D205" s="79" t="s">
        <v>542</v>
      </c>
      <c r="E205" s="76">
        <f>SUM(E176:E204)</f>
        <v>15830126</v>
      </c>
      <c r="F205" s="41">
        <f>SUM(F176:F204)</f>
        <v>0</v>
      </c>
      <c r="G205" s="76">
        <f>SUM(G176:G204)</f>
        <v>15054188</v>
      </c>
    </row>
    <row r="206" spans="4:7" ht="7.5" customHeight="1">
      <c r="D206" s="79"/>
      <c r="E206" s="5"/>
      <c r="F206" s="5"/>
      <c r="G206" s="5"/>
    </row>
    <row r="207" spans="4:7" ht="13.5" customHeight="1">
      <c r="D207" s="44" t="s">
        <v>390</v>
      </c>
      <c r="E207" s="3">
        <v>300000</v>
      </c>
      <c r="G207" s="3">
        <v>510000</v>
      </c>
    </row>
    <row r="208" spans="4:7" ht="13.5" customHeight="1" thickBot="1">
      <c r="D208" s="79" t="s">
        <v>389</v>
      </c>
      <c r="E208" s="8">
        <f>E205-E207</f>
        <v>15530126</v>
      </c>
      <c r="G208" s="8">
        <f>G205-G207</f>
        <v>14544188</v>
      </c>
    </row>
    <row r="209" spans="4:5" ht="13.5" customHeight="1" thickTop="1">
      <c r="D209" s="44"/>
      <c r="E209" s="3"/>
    </row>
    <row r="210" spans="4:5" ht="13.5" customHeight="1">
      <c r="D210" s="44"/>
      <c r="E210" s="3"/>
    </row>
    <row r="211" spans="4:5" ht="13.5" customHeight="1">
      <c r="D211" s="44"/>
      <c r="E211" s="3"/>
    </row>
    <row r="212" spans="4:5" ht="13.5" customHeight="1">
      <c r="D212" s="44"/>
      <c r="E212" s="3"/>
    </row>
    <row r="213" spans="4:5" ht="13.5" customHeight="1">
      <c r="D213" s="44"/>
      <c r="E213" s="3"/>
    </row>
    <row r="214" spans="2:4" ht="15.75" customHeight="1">
      <c r="B214" s="15" t="s">
        <v>9</v>
      </c>
      <c r="C214" s="241" t="s">
        <v>533</v>
      </c>
      <c r="D214" s="79" t="s">
        <v>175</v>
      </c>
    </row>
    <row r="215" spans="3:7" ht="12.75" customHeight="1">
      <c r="C215" s="24"/>
      <c r="D215" s="44" t="s">
        <v>149</v>
      </c>
      <c r="E215" s="3">
        <v>625300</v>
      </c>
      <c r="G215" s="3">
        <v>587600</v>
      </c>
    </row>
    <row r="216" spans="3:7" ht="12.75" customHeight="1">
      <c r="C216" s="24"/>
      <c r="D216" s="44" t="s">
        <v>150</v>
      </c>
      <c r="E216" s="3">
        <v>433625</v>
      </c>
      <c r="G216" s="3">
        <v>376103</v>
      </c>
    </row>
    <row r="217" spans="3:7" ht="12.75" customHeight="1">
      <c r="C217" s="24"/>
      <c r="D217" s="44" t="s">
        <v>150</v>
      </c>
      <c r="E217" s="3">
        <v>547300</v>
      </c>
      <c r="G217" s="3">
        <v>509600</v>
      </c>
    </row>
    <row r="218" spans="3:7" ht="12.75" customHeight="1">
      <c r="C218" s="24"/>
      <c r="D218" s="44" t="s">
        <v>150</v>
      </c>
      <c r="E218" s="3">
        <v>547300</v>
      </c>
      <c r="G218" s="3">
        <v>509600</v>
      </c>
    </row>
    <row r="219" spans="3:7" ht="12.75" customHeight="1">
      <c r="C219" s="24"/>
      <c r="D219" s="44" t="s">
        <v>151</v>
      </c>
      <c r="E219" s="3">
        <v>297854</v>
      </c>
      <c r="G219" s="3">
        <v>216920</v>
      </c>
    </row>
    <row r="220" spans="3:7" ht="12.75" customHeight="1">
      <c r="C220" s="24"/>
      <c r="D220" s="44" t="s">
        <v>151</v>
      </c>
      <c r="E220" s="3">
        <v>170000</v>
      </c>
      <c r="G220" s="3">
        <v>234000</v>
      </c>
    </row>
    <row r="221" spans="3:7" ht="12.75" customHeight="1">
      <c r="C221" s="24"/>
      <c r="D221" s="44" t="s">
        <v>151</v>
      </c>
      <c r="E221" s="3">
        <v>289903</v>
      </c>
      <c r="G221" s="3">
        <v>270403</v>
      </c>
    </row>
    <row r="222" spans="3:7" ht="12.75" customHeight="1">
      <c r="C222" s="24"/>
      <c r="D222" s="44" t="s">
        <v>152</v>
      </c>
      <c r="E222" s="3">
        <v>326300</v>
      </c>
      <c r="G222" s="3">
        <v>301600</v>
      </c>
    </row>
    <row r="223" spans="3:7" ht="12.75" customHeight="1">
      <c r="C223" s="24"/>
      <c r="D223" s="44" t="s">
        <v>153</v>
      </c>
      <c r="E223" s="3">
        <v>218000</v>
      </c>
      <c r="G223" s="3">
        <v>192370</v>
      </c>
    </row>
    <row r="224" spans="3:7" ht="12.75" customHeight="1">
      <c r="C224" s="24"/>
      <c r="D224" s="44" t="s">
        <v>140</v>
      </c>
      <c r="E224" s="3">
        <v>326300</v>
      </c>
      <c r="G224" s="3">
        <v>301600</v>
      </c>
    </row>
    <row r="225" spans="3:7" ht="12.75" customHeight="1">
      <c r="C225" s="24"/>
      <c r="D225" s="44" t="s">
        <v>154</v>
      </c>
      <c r="E225" s="3">
        <v>35806</v>
      </c>
      <c r="G225" s="3">
        <v>0</v>
      </c>
    </row>
    <row r="226" spans="3:7" ht="12.75" customHeight="1">
      <c r="C226" s="24"/>
      <c r="D226" s="44" t="s">
        <v>311</v>
      </c>
      <c r="E226" s="3">
        <v>66775</v>
      </c>
      <c r="G226" s="3">
        <v>166456</v>
      </c>
    </row>
    <row r="227" spans="3:7" ht="12.75" customHeight="1">
      <c r="C227" s="24"/>
      <c r="D227" s="44" t="s">
        <v>155</v>
      </c>
      <c r="E227" s="3">
        <v>215290</v>
      </c>
      <c r="G227" s="3">
        <v>213935</v>
      </c>
    </row>
    <row r="228" spans="3:7" ht="12.75" customHeight="1">
      <c r="C228" s="24"/>
      <c r="D228" s="44" t="s">
        <v>148</v>
      </c>
      <c r="E228" s="3">
        <v>130000</v>
      </c>
      <c r="G228" s="3">
        <v>114400</v>
      </c>
    </row>
    <row r="229" spans="3:7" ht="12.75" customHeight="1">
      <c r="C229" s="24"/>
      <c r="D229" s="44" t="s">
        <v>156</v>
      </c>
      <c r="E229" s="3">
        <v>117000</v>
      </c>
      <c r="G229" s="3">
        <v>101400</v>
      </c>
    </row>
    <row r="230" spans="3:7" ht="12.75" customHeight="1">
      <c r="C230" s="24"/>
      <c r="D230" s="44" t="s">
        <v>157</v>
      </c>
      <c r="E230" s="3">
        <v>203580</v>
      </c>
      <c r="G230" s="3">
        <v>225058</v>
      </c>
    </row>
    <row r="231" spans="3:7" ht="12.75" customHeight="1">
      <c r="C231" s="24"/>
      <c r="D231" s="44" t="s">
        <v>312</v>
      </c>
      <c r="E231" s="3">
        <v>75400</v>
      </c>
      <c r="G231" s="3">
        <v>65000</v>
      </c>
    </row>
    <row r="232" spans="3:7" ht="12.75" customHeight="1">
      <c r="C232" s="24"/>
      <c r="D232" s="44" t="s">
        <v>158</v>
      </c>
      <c r="E232" s="3">
        <v>109200</v>
      </c>
      <c r="G232" s="3">
        <v>96200</v>
      </c>
    </row>
    <row r="233" spans="3:7" ht="12.75" customHeight="1">
      <c r="C233" s="24"/>
      <c r="D233" s="44" t="s">
        <v>388</v>
      </c>
      <c r="E233" s="3">
        <v>78000</v>
      </c>
      <c r="G233" s="3">
        <v>45200</v>
      </c>
    </row>
    <row r="234" spans="3:7" ht="12.75" customHeight="1">
      <c r="C234" s="24"/>
      <c r="D234" s="44" t="s">
        <v>159</v>
      </c>
      <c r="E234" s="3">
        <v>78000</v>
      </c>
      <c r="G234" s="3">
        <v>54345</v>
      </c>
    </row>
    <row r="235" spans="3:7" ht="12.75" customHeight="1">
      <c r="C235" s="24"/>
      <c r="D235" s="44" t="s">
        <v>313</v>
      </c>
      <c r="E235" s="3">
        <v>52000</v>
      </c>
      <c r="G235" s="3">
        <v>52000</v>
      </c>
    </row>
    <row r="236" spans="3:7" ht="12.75" customHeight="1">
      <c r="C236" s="24"/>
      <c r="D236" s="44" t="s">
        <v>160</v>
      </c>
      <c r="E236" s="3">
        <v>140400</v>
      </c>
      <c r="G236" s="3">
        <v>130000</v>
      </c>
    </row>
    <row r="237" spans="3:7" ht="12.75" customHeight="1">
      <c r="C237" s="24"/>
      <c r="D237" s="44" t="s">
        <v>314</v>
      </c>
      <c r="E237" s="3">
        <v>144266</v>
      </c>
      <c r="G237" s="3">
        <v>131093</v>
      </c>
    </row>
    <row r="238" spans="3:7" ht="12.75" customHeight="1">
      <c r="C238" s="24"/>
      <c r="D238" s="44" t="s">
        <v>161</v>
      </c>
      <c r="E238" s="3">
        <v>87600</v>
      </c>
      <c r="G238" s="3">
        <v>66000</v>
      </c>
    </row>
    <row r="239" spans="3:7" ht="12.75" customHeight="1">
      <c r="C239" s="24"/>
      <c r="D239" s="44" t="s">
        <v>162</v>
      </c>
      <c r="E239" s="3">
        <v>35600</v>
      </c>
      <c r="G239" s="3">
        <v>23000</v>
      </c>
    </row>
    <row r="240" spans="3:7" ht="15" customHeight="1" thickBot="1">
      <c r="C240" s="24"/>
      <c r="D240" s="15" t="s">
        <v>0</v>
      </c>
      <c r="E240" s="17">
        <f>SUM(E215:E239)</f>
        <v>5350799</v>
      </c>
      <c r="G240" s="17">
        <f>SUM(G215:G239)</f>
        <v>4983883</v>
      </c>
    </row>
    <row r="241" spans="3:7" ht="15" customHeight="1" thickTop="1">
      <c r="C241" s="24"/>
      <c r="D241" s="15"/>
      <c r="E241" s="13"/>
      <c r="G241" s="13"/>
    </row>
    <row r="242" spans="3:7" ht="12.75">
      <c r="C242" s="24"/>
      <c r="D242" s="80"/>
      <c r="E242" s="13"/>
      <c r="G242" s="13"/>
    </row>
    <row r="243" spans="2:6" ht="12.75">
      <c r="B243" s="15" t="s">
        <v>9</v>
      </c>
      <c r="C243" s="24">
        <v>17</v>
      </c>
      <c r="D243" s="15" t="s">
        <v>73</v>
      </c>
      <c r="E243" s="2"/>
      <c r="F243" s="15"/>
    </row>
    <row r="244" spans="2:6" ht="8.25" customHeight="1">
      <c r="B244" s="15"/>
      <c r="C244" s="24"/>
      <c r="D244" s="15"/>
      <c r="E244" s="2"/>
      <c r="F244" s="15"/>
    </row>
    <row r="245" spans="4:7" ht="12.75" customHeight="1">
      <c r="D245" s="81" t="s">
        <v>492</v>
      </c>
      <c r="E245" s="82">
        <v>603160</v>
      </c>
      <c r="G245" s="82">
        <v>863409</v>
      </c>
    </row>
    <row r="246" spans="1:8" ht="12.75" customHeight="1">
      <c r="A246" s="15"/>
      <c r="D246" s="44" t="s">
        <v>172</v>
      </c>
      <c r="E246" s="83">
        <v>47453</v>
      </c>
      <c r="G246" s="83">
        <v>36100</v>
      </c>
      <c r="H246" s="15"/>
    </row>
    <row r="247" spans="1:8" ht="29.25" customHeight="1">
      <c r="A247" s="15"/>
      <c r="D247" s="72" t="s">
        <v>315</v>
      </c>
      <c r="E247" s="82">
        <v>99551</v>
      </c>
      <c r="G247" s="82">
        <v>164890</v>
      </c>
      <c r="H247" s="15"/>
    </row>
    <row r="248" spans="1:8" ht="12.75" customHeight="1">
      <c r="A248" s="15"/>
      <c r="D248" s="72" t="s">
        <v>316</v>
      </c>
      <c r="E248" s="82">
        <v>49900</v>
      </c>
      <c r="G248" s="82">
        <v>50000</v>
      </c>
      <c r="H248" s="15"/>
    </row>
    <row r="249" spans="1:8" ht="12.75" customHeight="1">
      <c r="A249" s="15"/>
      <c r="D249" s="72" t="s">
        <v>561</v>
      </c>
      <c r="E249" s="82">
        <v>293400</v>
      </c>
      <c r="G249" s="82"/>
      <c r="H249" s="15"/>
    </row>
    <row r="250" spans="4:7" ht="93" customHeight="1">
      <c r="D250" s="72" t="s">
        <v>493</v>
      </c>
      <c r="E250" s="82">
        <v>703477</v>
      </c>
      <c r="G250" s="82">
        <v>694931</v>
      </c>
    </row>
    <row r="251" spans="4:7" ht="27.75" customHeight="1">
      <c r="D251" s="72" t="s">
        <v>514</v>
      </c>
      <c r="E251" s="82">
        <v>180000</v>
      </c>
      <c r="G251" s="82"/>
    </row>
    <row r="252" spans="4:7" ht="12.75" customHeight="1">
      <c r="D252" s="44" t="s">
        <v>371</v>
      </c>
      <c r="E252" s="83">
        <f>E266</f>
        <v>902744</v>
      </c>
      <c r="G252" s="83">
        <f>G266</f>
        <v>839340</v>
      </c>
    </row>
    <row r="253" spans="4:7" ht="12.75" customHeight="1" thickBot="1">
      <c r="D253" s="15" t="s">
        <v>0</v>
      </c>
      <c r="E253" s="84">
        <f>SUM(E245:E252)</f>
        <v>2879685</v>
      </c>
      <c r="G253" s="8">
        <f>SUM(G245:G252)</f>
        <v>2648670</v>
      </c>
    </row>
    <row r="254" spans="4:7" ht="13.5" thickTop="1">
      <c r="D254" s="15"/>
      <c r="E254" s="100"/>
      <c r="G254" s="5"/>
    </row>
    <row r="255" spans="4:7" ht="12.75">
      <c r="D255" s="15"/>
      <c r="E255" s="100"/>
      <c r="G255" s="5"/>
    </row>
    <row r="256" spans="4:7" ht="12.75">
      <c r="D256" s="15"/>
      <c r="E256" s="100"/>
      <c r="G256" s="5"/>
    </row>
    <row r="257" spans="4:7" ht="12.75">
      <c r="D257" s="15"/>
      <c r="E257" s="100"/>
      <c r="G257" s="5"/>
    </row>
    <row r="258" spans="4:7" ht="12.75">
      <c r="D258" s="15"/>
      <c r="E258" s="100"/>
      <c r="G258" s="5"/>
    </row>
    <row r="259" spans="4:7" ht="12.75">
      <c r="D259" s="15"/>
      <c r="E259" s="100"/>
      <c r="G259" s="5"/>
    </row>
    <row r="260" spans="2:5" ht="12.75">
      <c r="B260" s="15" t="s">
        <v>9</v>
      </c>
      <c r="C260" s="242" t="s">
        <v>534</v>
      </c>
      <c r="D260" s="79" t="s">
        <v>174</v>
      </c>
      <c r="E260" s="83"/>
    </row>
    <row r="261" spans="2:5" ht="12.75">
      <c r="B261" s="15"/>
      <c r="C261" s="242"/>
      <c r="D261" s="79"/>
      <c r="E261" s="83"/>
    </row>
    <row r="262" spans="2:7" ht="12.75">
      <c r="B262" s="15"/>
      <c r="C262" s="24"/>
      <c r="D262" s="81" t="s">
        <v>317</v>
      </c>
      <c r="E262" s="83">
        <v>574970</v>
      </c>
      <c r="G262" s="83">
        <v>540806</v>
      </c>
    </row>
    <row r="263" spans="4:7" ht="12.75">
      <c r="D263" s="44" t="s">
        <v>163</v>
      </c>
      <c r="E263" s="83">
        <v>197774</v>
      </c>
      <c r="G263" s="83">
        <v>184134</v>
      </c>
    </row>
    <row r="264" spans="4:7" ht="12.75">
      <c r="D264" s="44" t="s">
        <v>148</v>
      </c>
      <c r="E264" s="83">
        <v>130000</v>
      </c>
      <c r="G264" s="83">
        <v>114400</v>
      </c>
    </row>
    <row r="265" ht="6.75" customHeight="1">
      <c r="E265" s="83"/>
    </row>
    <row r="266" spans="1:8" s="15" customFormat="1" ht="12.75" customHeight="1" thickBot="1">
      <c r="A266" s="9"/>
      <c r="C266" s="24"/>
      <c r="D266" s="15" t="s">
        <v>0</v>
      </c>
      <c r="E266" s="8">
        <f>SUM(E262:E265)</f>
        <v>902744</v>
      </c>
      <c r="G266" s="8">
        <f>SUM(G262:G264)</f>
        <v>839340</v>
      </c>
      <c r="H266" s="9"/>
    </row>
    <row r="267" spans="1:8" s="15" customFormat="1" ht="12.75" customHeight="1" thickTop="1">
      <c r="A267" s="9"/>
      <c r="C267" s="24"/>
      <c r="E267" s="5"/>
      <c r="G267" s="5"/>
      <c r="H267" s="9"/>
    </row>
    <row r="268" spans="1:8" s="15" customFormat="1" ht="12.75" customHeight="1">
      <c r="A268" s="9"/>
      <c r="C268" s="24"/>
      <c r="E268" s="5"/>
      <c r="G268" s="5"/>
      <c r="H268" s="9"/>
    </row>
    <row r="269" spans="2:7" s="15" customFormat="1" ht="12.75" customHeight="1">
      <c r="B269" s="85" t="s">
        <v>9</v>
      </c>
      <c r="C269" s="86">
        <v>18</v>
      </c>
      <c r="D269" s="264" t="s">
        <v>74</v>
      </c>
      <c r="E269" s="10"/>
      <c r="F269" s="9"/>
      <c r="G269" s="41"/>
    </row>
    <row r="270" spans="3:7" s="15" customFormat="1" ht="12.75" customHeight="1">
      <c r="C270" s="24"/>
      <c r="D270" s="264"/>
      <c r="E270" s="10"/>
      <c r="F270" s="9"/>
      <c r="G270" s="41"/>
    </row>
    <row r="271" spans="3:7" s="15" customFormat="1" ht="12.75" customHeight="1">
      <c r="C271" s="24"/>
      <c r="D271" s="79"/>
      <c r="E271" s="10"/>
      <c r="F271" s="9"/>
      <c r="G271" s="41"/>
    </row>
    <row r="272" spans="3:7" s="15" customFormat="1" ht="68.25" customHeight="1">
      <c r="C272" s="24"/>
      <c r="D272" s="81" t="s">
        <v>202</v>
      </c>
      <c r="E272" s="87">
        <v>29272</v>
      </c>
      <c r="F272" s="9"/>
      <c r="G272" s="87">
        <v>53762</v>
      </c>
    </row>
    <row r="273" spans="3:7" s="15" customFormat="1" ht="41.25" customHeight="1">
      <c r="C273" s="24"/>
      <c r="D273" s="81" t="s">
        <v>203</v>
      </c>
      <c r="E273" s="87"/>
      <c r="F273" s="9"/>
      <c r="G273" s="87">
        <v>9069</v>
      </c>
    </row>
    <row r="274" spans="3:7" s="15" customFormat="1" ht="41.25" customHeight="1">
      <c r="C274" s="24"/>
      <c r="D274" s="81" t="s">
        <v>318</v>
      </c>
      <c r="E274" s="87"/>
      <c r="F274" s="9"/>
      <c r="G274" s="87"/>
    </row>
    <row r="275" spans="3:7" s="15" customFormat="1" ht="12.75" customHeight="1">
      <c r="C275" s="24"/>
      <c r="D275" s="81" t="s">
        <v>171</v>
      </c>
      <c r="E275" s="88"/>
      <c r="F275" s="9"/>
      <c r="G275" s="88">
        <v>0</v>
      </c>
    </row>
    <row r="276" spans="3:7" s="15" customFormat="1" ht="27.75" customHeight="1">
      <c r="C276" s="24"/>
      <c r="D276" s="81" t="s">
        <v>515</v>
      </c>
      <c r="E276" s="88"/>
      <c r="F276" s="9"/>
      <c r="G276" s="88"/>
    </row>
    <row r="277" spans="2:7" s="15" customFormat="1" ht="12.75" customHeight="1">
      <c r="B277" s="9"/>
      <c r="C277" s="19"/>
      <c r="D277" s="81" t="s">
        <v>516</v>
      </c>
      <c r="E277" s="88">
        <v>261166</v>
      </c>
      <c r="F277" s="9"/>
      <c r="G277" s="88">
        <v>340669</v>
      </c>
    </row>
    <row r="278" spans="1:8" ht="12.75" customHeight="1">
      <c r="A278" s="15"/>
      <c r="D278" s="81" t="s">
        <v>517</v>
      </c>
      <c r="E278" s="88">
        <v>89960</v>
      </c>
      <c r="G278" s="88">
        <v>433340</v>
      </c>
      <c r="H278" s="15"/>
    </row>
    <row r="279" spans="1:8" ht="12.75" customHeight="1">
      <c r="A279" s="15"/>
      <c r="D279" s="81" t="s">
        <v>170</v>
      </c>
      <c r="E279" s="88">
        <v>155493</v>
      </c>
      <c r="G279" s="88">
        <v>153230</v>
      </c>
      <c r="H279" s="15"/>
    </row>
    <row r="280" spans="4:7" ht="12.75">
      <c r="D280" s="44" t="s">
        <v>370</v>
      </c>
      <c r="E280" s="3">
        <f>E287</f>
        <v>261451</v>
      </c>
      <c r="G280" s="3">
        <f>G287</f>
        <v>19354</v>
      </c>
    </row>
    <row r="281" spans="4:7" ht="13.5" thickBot="1">
      <c r="D281" s="15" t="s">
        <v>0</v>
      </c>
      <c r="E281" s="8">
        <f>SUM(E272:E280)</f>
        <v>797342</v>
      </c>
      <c r="G281" s="8">
        <f>SUM(G272:G280)</f>
        <v>1009424</v>
      </c>
    </row>
    <row r="282" spans="4:5" ht="13.5" thickTop="1">
      <c r="D282" s="44"/>
      <c r="E282" s="3"/>
    </row>
    <row r="283" spans="4:5" ht="12.75">
      <c r="D283" s="44"/>
      <c r="E283" s="3"/>
    </row>
    <row r="284" spans="2:5" ht="12.75">
      <c r="B284" s="15" t="s">
        <v>9</v>
      </c>
      <c r="C284" s="243" t="s">
        <v>535</v>
      </c>
      <c r="D284" s="79" t="s">
        <v>173</v>
      </c>
      <c r="E284" s="12"/>
    </row>
    <row r="285" spans="2:5" ht="12.75">
      <c r="B285" s="15"/>
      <c r="C285" s="89"/>
      <c r="D285" s="79"/>
      <c r="E285" s="12"/>
    </row>
    <row r="286" spans="1:8" s="15" customFormat="1" ht="12.75">
      <c r="A286" s="9"/>
      <c r="B286" s="9"/>
      <c r="C286" s="19"/>
      <c r="D286" s="44" t="s">
        <v>169</v>
      </c>
      <c r="E286" s="12">
        <v>261451</v>
      </c>
      <c r="F286" s="9"/>
      <c r="G286" s="12">
        <v>19354</v>
      </c>
      <c r="H286" s="9"/>
    </row>
    <row r="287" spans="1:8" s="15" customFormat="1" ht="12.75" customHeight="1" thickBot="1">
      <c r="A287" s="9"/>
      <c r="B287" s="9"/>
      <c r="C287" s="19"/>
      <c r="D287" s="15" t="s">
        <v>0</v>
      </c>
      <c r="E287" s="17">
        <f>SUM(E286)</f>
        <v>261451</v>
      </c>
      <c r="F287" s="13">
        <f>SUM(F286)</f>
        <v>0</v>
      </c>
      <c r="G287" s="17">
        <f>SUM(G286)</f>
        <v>19354</v>
      </c>
      <c r="H287" s="9"/>
    </row>
    <row r="288" spans="1:8" s="15" customFormat="1" ht="12.75" customHeight="1" thickTop="1">
      <c r="A288" s="9"/>
      <c r="B288" s="9"/>
      <c r="C288" s="19"/>
      <c r="E288" s="13"/>
      <c r="F288" s="13"/>
      <c r="G288" s="13"/>
      <c r="H288" s="9"/>
    </row>
    <row r="289" spans="1:8" s="15" customFormat="1" ht="12.75" customHeight="1">
      <c r="A289" s="9"/>
      <c r="B289" s="9"/>
      <c r="C289" s="19"/>
      <c r="E289" s="13"/>
      <c r="F289" s="13"/>
      <c r="G289" s="13"/>
      <c r="H289" s="9"/>
    </row>
    <row r="290" spans="1:8" s="15" customFormat="1" ht="12.75" customHeight="1">
      <c r="A290" s="9"/>
      <c r="B290" s="9"/>
      <c r="C290" s="19"/>
      <c r="E290" s="13"/>
      <c r="F290" s="13"/>
      <c r="G290" s="13"/>
      <c r="H290" s="9"/>
    </row>
    <row r="291" spans="1:8" s="15" customFormat="1" ht="12.75" customHeight="1">
      <c r="A291" s="9"/>
      <c r="B291" s="9"/>
      <c r="C291" s="19"/>
      <c r="E291" s="13"/>
      <c r="F291" s="13"/>
      <c r="G291" s="13"/>
      <c r="H291" s="9"/>
    </row>
    <row r="292" spans="1:8" s="15" customFormat="1" ht="12.75" customHeight="1">
      <c r="A292" s="9"/>
      <c r="B292" s="9"/>
      <c r="C292" s="19"/>
      <c r="E292" s="13"/>
      <c r="F292" s="13"/>
      <c r="G292" s="13"/>
      <c r="H292" s="9"/>
    </row>
    <row r="293" spans="1:8" s="15" customFormat="1" ht="12.75" customHeight="1">
      <c r="A293" s="9"/>
      <c r="B293" s="9"/>
      <c r="C293" s="19"/>
      <c r="E293" s="13"/>
      <c r="F293" s="13"/>
      <c r="G293" s="13"/>
      <c r="H293" s="9"/>
    </row>
    <row r="294" spans="1:8" s="15" customFormat="1" ht="12.75" customHeight="1">
      <c r="A294" s="9"/>
      <c r="B294" s="9"/>
      <c r="C294" s="19"/>
      <c r="E294" s="13"/>
      <c r="F294" s="13"/>
      <c r="G294" s="13"/>
      <c r="H294" s="9"/>
    </row>
    <row r="295" spans="1:8" s="15" customFormat="1" ht="12.75" customHeight="1">
      <c r="A295" s="9"/>
      <c r="B295" s="9"/>
      <c r="C295" s="19"/>
      <c r="E295" s="13"/>
      <c r="F295" s="13"/>
      <c r="G295" s="13"/>
      <c r="H295" s="9"/>
    </row>
    <row r="296" spans="1:8" s="15" customFormat="1" ht="12.75" customHeight="1">
      <c r="A296" s="9"/>
      <c r="B296" s="9"/>
      <c r="C296" s="19"/>
      <c r="E296" s="13"/>
      <c r="F296" s="13"/>
      <c r="G296" s="13"/>
      <c r="H296" s="9"/>
    </row>
    <row r="297" spans="1:8" s="15" customFormat="1" ht="12.75" customHeight="1">
      <c r="A297" s="9"/>
      <c r="B297" s="9"/>
      <c r="C297" s="19"/>
      <c r="E297" s="13"/>
      <c r="F297" s="13"/>
      <c r="G297" s="13"/>
      <c r="H297" s="9"/>
    </row>
    <row r="298" spans="1:8" s="15" customFormat="1" ht="12.75" customHeight="1">
      <c r="A298" s="9"/>
      <c r="B298" s="9"/>
      <c r="C298" s="19"/>
      <c r="E298" s="13"/>
      <c r="F298" s="13"/>
      <c r="G298" s="13"/>
      <c r="H298" s="9"/>
    </row>
    <row r="299" spans="1:8" s="15" customFormat="1" ht="12.75" customHeight="1">
      <c r="A299" s="9"/>
      <c r="B299" s="9"/>
      <c r="C299" s="19"/>
      <c r="E299" s="13"/>
      <c r="F299" s="13"/>
      <c r="G299" s="13"/>
      <c r="H299" s="9"/>
    </row>
    <row r="300" spans="1:8" s="15" customFormat="1" ht="12.75" customHeight="1">
      <c r="A300" s="9"/>
      <c r="B300" s="9"/>
      <c r="C300" s="19"/>
      <c r="E300" s="13"/>
      <c r="F300" s="13"/>
      <c r="G300" s="13"/>
      <c r="H300" s="9"/>
    </row>
    <row r="301" spans="1:8" s="15" customFormat="1" ht="12.75" customHeight="1">
      <c r="A301" s="9"/>
      <c r="B301" s="9"/>
      <c r="C301" s="19"/>
      <c r="E301" s="13"/>
      <c r="F301" s="13"/>
      <c r="G301" s="13"/>
      <c r="H301" s="9"/>
    </row>
    <row r="302" spans="1:8" s="15" customFormat="1" ht="12.75" customHeight="1">
      <c r="A302" s="9"/>
      <c r="B302" s="9"/>
      <c r="C302" s="19"/>
      <c r="E302" s="13"/>
      <c r="F302" s="13"/>
      <c r="G302" s="13"/>
      <c r="H302" s="9"/>
    </row>
    <row r="303" spans="1:8" s="15" customFormat="1" ht="12.75" customHeight="1">
      <c r="A303" s="9"/>
      <c r="B303" s="9"/>
      <c r="C303" s="19"/>
      <c r="E303" s="13"/>
      <c r="F303" s="13"/>
      <c r="G303" s="13"/>
      <c r="H303" s="9"/>
    </row>
    <row r="304" spans="1:8" s="15" customFormat="1" ht="12.75" customHeight="1">
      <c r="A304" s="9"/>
      <c r="B304" s="9"/>
      <c r="C304" s="19"/>
      <c r="E304" s="13"/>
      <c r="F304" s="13"/>
      <c r="G304" s="13"/>
      <c r="H304" s="9"/>
    </row>
    <row r="305" spans="3:7" s="15" customFormat="1" ht="12.75" customHeight="1">
      <c r="C305" s="24"/>
      <c r="E305" s="13"/>
      <c r="F305" s="5"/>
      <c r="G305" s="41"/>
    </row>
    <row r="306" spans="2:7" s="15" customFormat="1" ht="12.75" customHeight="1">
      <c r="B306" s="15" t="s">
        <v>9</v>
      </c>
      <c r="C306" s="24">
        <v>19</v>
      </c>
      <c r="D306" s="15" t="s">
        <v>75</v>
      </c>
      <c r="E306" s="13"/>
      <c r="F306" s="5"/>
      <c r="G306" s="41"/>
    </row>
    <row r="307" spans="1:8" ht="12.75" customHeight="1">
      <c r="A307" s="15"/>
      <c r="B307" s="15"/>
      <c r="C307" s="24"/>
      <c r="D307" s="15"/>
      <c r="E307" s="13"/>
      <c r="F307" s="5"/>
      <c r="G307" s="41"/>
      <c r="H307" s="15"/>
    </row>
    <row r="308" spans="1:8" ht="27.75" customHeight="1">
      <c r="A308" s="15"/>
      <c r="B308" s="15"/>
      <c r="C308" s="24"/>
      <c r="D308" s="44" t="s">
        <v>181</v>
      </c>
      <c r="E308" s="87">
        <v>98061</v>
      </c>
      <c r="G308" s="87">
        <v>143683</v>
      </c>
      <c r="H308" s="15"/>
    </row>
    <row r="309" spans="2:7" ht="54" customHeight="1">
      <c r="B309" s="15"/>
      <c r="C309" s="24"/>
      <c r="D309" s="44" t="s">
        <v>486</v>
      </c>
      <c r="E309" s="87">
        <v>531809</v>
      </c>
      <c r="G309" s="87">
        <v>152816</v>
      </c>
    </row>
    <row r="310" spans="2:7" ht="27.75" customHeight="1">
      <c r="B310" s="15"/>
      <c r="C310" s="24"/>
      <c r="D310" s="44" t="s">
        <v>518</v>
      </c>
      <c r="E310" s="87">
        <v>196679</v>
      </c>
      <c r="G310" s="87">
        <v>130381</v>
      </c>
    </row>
    <row r="311" spans="2:7" ht="15" customHeight="1">
      <c r="B311" s="15"/>
      <c r="C311" s="24"/>
      <c r="D311" s="44" t="s">
        <v>391</v>
      </c>
      <c r="E311" s="87"/>
      <c r="G311" s="87">
        <v>9680</v>
      </c>
    </row>
    <row r="312" spans="2:7" ht="30.75" customHeight="1">
      <c r="B312" s="15"/>
      <c r="C312" s="24"/>
      <c r="D312" s="44" t="s">
        <v>319</v>
      </c>
      <c r="E312" s="87">
        <v>215120</v>
      </c>
      <c r="G312" s="87">
        <v>134958</v>
      </c>
    </row>
    <row r="313" spans="2:7" ht="12.75" customHeight="1">
      <c r="B313" s="21"/>
      <c r="C313" s="23"/>
      <c r="D313" s="44" t="s">
        <v>487</v>
      </c>
      <c r="E313" s="90">
        <v>1003595</v>
      </c>
      <c r="F313" s="14"/>
      <c r="G313" s="90">
        <v>1031510</v>
      </c>
    </row>
    <row r="314" spans="2:7" ht="12.75">
      <c r="B314" s="21"/>
      <c r="C314" s="23"/>
      <c r="D314" s="44" t="s">
        <v>69</v>
      </c>
      <c r="E314" s="90">
        <v>156738</v>
      </c>
      <c r="F314" s="14"/>
      <c r="G314" s="90">
        <v>111180</v>
      </c>
    </row>
    <row r="315" spans="2:7" ht="12.75">
      <c r="B315" s="21"/>
      <c r="C315" s="23"/>
      <c r="D315" s="44" t="s">
        <v>519</v>
      </c>
      <c r="E315" s="90"/>
      <c r="F315" s="14"/>
      <c r="G315" s="90"/>
    </row>
    <row r="316" spans="2:7" ht="12.75" customHeight="1">
      <c r="B316" s="14"/>
      <c r="C316" s="20"/>
      <c r="D316" s="44" t="s">
        <v>208</v>
      </c>
      <c r="E316" s="90">
        <v>231830</v>
      </c>
      <c r="F316" s="14"/>
      <c r="G316" s="90">
        <v>429630</v>
      </c>
    </row>
    <row r="317" spans="2:7" ht="12.75">
      <c r="B317" s="14"/>
      <c r="C317" s="20"/>
      <c r="D317" s="44" t="s">
        <v>520</v>
      </c>
      <c r="E317" s="90"/>
      <c r="F317" s="14"/>
      <c r="G317" s="90">
        <v>400000</v>
      </c>
    </row>
    <row r="318" spans="2:7" ht="12.75">
      <c r="B318" s="14"/>
      <c r="C318" s="20"/>
      <c r="D318" s="44" t="s">
        <v>320</v>
      </c>
      <c r="E318" s="90">
        <v>201750</v>
      </c>
      <c r="F318" s="14"/>
      <c r="G318" s="90">
        <v>248696</v>
      </c>
    </row>
    <row r="319" spans="2:7" ht="12.75" customHeight="1">
      <c r="B319" s="14"/>
      <c r="C319" s="20"/>
      <c r="D319" s="44" t="s">
        <v>97</v>
      </c>
      <c r="E319" s="90">
        <v>937710</v>
      </c>
      <c r="F319" s="14"/>
      <c r="G319" s="90">
        <v>558650</v>
      </c>
    </row>
    <row r="320" spans="2:7" ht="51.75" customHeight="1">
      <c r="B320" s="14"/>
      <c r="C320" s="20"/>
      <c r="D320" s="44" t="s">
        <v>521</v>
      </c>
      <c r="E320" s="91">
        <v>48048</v>
      </c>
      <c r="F320" s="14"/>
      <c r="G320" s="91">
        <v>102218</v>
      </c>
    </row>
    <row r="321" spans="2:7" ht="12" customHeight="1">
      <c r="B321" s="14"/>
      <c r="C321" s="20"/>
      <c r="D321" s="44" t="s">
        <v>552</v>
      </c>
      <c r="E321" s="91"/>
      <c r="F321" s="14"/>
      <c r="G321" s="91"/>
    </row>
    <row r="322" spans="2:7" ht="12.75">
      <c r="B322" s="14"/>
      <c r="C322" s="20"/>
      <c r="D322" s="44" t="s">
        <v>321</v>
      </c>
      <c r="E322" s="91">
        <v>666650</v>
      </c>
      <c r="F322" s="14"/>
      <c r="G322" s="91"/>
    </row>
    <row r="323" spans="2:7" ht="12.75">
      <c r="B323" s="14"/>
      <c r="C323" s="20"/>
      <c r="D323" s="44" t="s">
        <v>322</v>
      </c>
      <c r="E323" s="91"/>
      <c r="F323" s="14"/>
      <c r="G323" s="91">
        <v>663369</v>
      </c>
    </row>
    <row r="324" spans="2:7" ht="12.75">
      <c r="B324" s="14"/>
      <c r="C324" s="20"/>
      <c r="D324" s="44" t="s">
        <v>522</v>
      </c>
      <c r="E324" s="91">
        <v>11064</v>
      </c>
      <c r="F324" s="14"/>
      <c r="G324" s="91">
        <v>53919</v>
      </c>
    </row>
    <row r="325" spans="2:7" ht="12.75">
      <c r="B325" s="14"/>
      <c r="C325" s="20"/>
      <c r="D325" s="44" t="s">
        <v>323</v>
      </c>
      <c r="E325" s="91"/>
      <c r="F325" s="14"/>
      <c r="G325" s="91"/>
    </row>
    <row r="326" spans="2:7" ht="12.75">
      <c r="B326" s="14"/>
      <c r="C326" s="20"/>
      <c r="D326" s="44" t="s">
        <v>392</v>
      </c>
      <c r="E326" s="91">
        <v>50000</v>
      </c>
      <c r="F326" s="14"/>
      <c r="G326" s="91">
        <v>94500</v>
      </c>
    </row>
    <row r="327" spans="2:7" ht="12.75">
      <c r="B327" s="14"/>
      <c r="C327" s="20"/>
      <c r="D327" s="44" t="s">
        <v>393</v>
      </c>
      <c r="E327" s="91"/>
      <c r="F327" s="14"/>
      <c r="G327" s="91">
        <v>22091</v>
      </c>
    </row>
    <row r="328" spans="2:7" ht="12.75">
      <c r="B328" s="14"/>
      <c r="C328" s="20"/>
      <c r="D328" s="44" t="s">
        <v>369</v>
      </c>
      <c r="E328" s="6">
        <f>E337</f>
        <v>895900</v>
      </c>
      <c r="F328" s="14"/>
      <c r="G328" s="3">
        <f>G337</f>
        <v>756100</v>
      </c>
    </row>
    <row r="329" spans="2:7" ht="13.5" customHeight="1" thickBot="1">
      <c r="B329" s="14"/>
      <c r="C329" s="20"/>
      <c r="D329" s="79" t="s">
        <v>176</v>
      </c>
      <c r="E329" s="8">
        <f>SUM(E308:E328)</f>
        <v>5244954</v>
      </c>
      <c r="F329" s="14"/>
      <c r="G329" s="8">
        <f>SUM(G308:G328)</f>
        <v>5043381</v>
      </c>
    </row>
    <row r="330" spans="2:6" ht="13.5" thickTop="1">
      <c r="B330" s="14"/>
      <c r="C330" s="20"/>
      <c r="D330" s="44"/>
      <c r="E330" s="14"/>
      <c r="F330" s="14"/>
    </row>
    <row r="331" spans="2:6" ht="12.75">
      <c r="B331" s="14"/>
      <c r="C331" s="20"/>
      <c r="D331" s="44"/>
      <c r="E331" s="14"/>
      <c r="F331" s="14"/>
    </row>
    <row r="332" spans="2:6" ht="12.75">
      <c r="B332" s="15" t="s">
        <v>9</v>
      </c>
      <c r="C332" s="242" t="s">
        <v>536</v>
      </c>
      <c r="D332" s="79" t="s">
        <v>98</v>
      </c>
      <c r="E332" s="14"/>
      <c r="F332" s="14"/>
    </row>
    <row r="333" spans="2:6" ht="12.75">
      <c r="B333" s="15"/>
      <c r="C333" s="24"/>
      <c r="D333" s="79"/>
      <c r="E333" s="14"/>
      <c r="F333" s="14"/>
    </row>
    <row r="334" spans="2:7" ht="12.75">
      <c r="B334" s="14"/>
      <c r="C334" s="20"/>
      <c r="D334" s="44" t="s">
        <v>99</v>
      </c>
      <c r="E334" s="6">
        <v>371800</v>
      </c>
      <c r="F334" s="14"/>
      <c r="G334" s="6">
        <v>340600</v>
      </c>
    </row>
    <row r="335" spans="2:7" ht="12.75">
      <c r="B335" s="14"/>
      <c r="C335" s="20"/>
      <c r="D335" s="44" t="s">
        <v>100</v>
      </c>
      <c r="E335" s="6">
        <v>232700</v>
      </c>
      <c r="F335" s="14"/>
      <c r="G335" s="6">
        <v>208000</v>
      </c>
    </row>
    <row r="336" spans="2:7" ht="12.75">
      <c r="B336" s="14"/>
      <c r="C336" s="20"/>
      <c r="D336" s="44" t="s">
        <v>101</v>
      </c>
      <c r="E336" s="6">
        <v>291400</v>
      </c>
      <c r="F336" s="14"/>
      <c r="G336" s="6">
        <v>207500</v>
      </c>
    </row>
    <row r="337" spans="2:7" ht="13.5" thickBot="1">
      <c r="B337" s="14"/>
      <c r="C337" s="20"/>
      <c r="D337" s="15" t="s">
        <v>0</v>
      </c>
      <c r="E337" s="17">
        <f>SUM(E334:E336)</f>
        <v>895900</v>
      </c>
      <c r="F337" s="14"/>
      <c r="G337" s="8">
        <f>SUM(G334:G336)</f>
        <v>756100</v>
      </c>
    </row>
    <row r="338" spans="2:6" ht="13.5" thickTop="1">
      <c r="B338" s="14"/>
      <c r="C338" s="20"/>
      <c r="D338" s="44"/>
      <c r="E338" s="13"/>
      <c r="F338" s="14"/>
    </row>
    <row r="339" spans="2:6" ht="12.75">
      <c r="B339" s="14"/>
      <c r="C339" s="20"/>
      <c r="D339" s="44"/>
      <c r="E339" s="13"/>
      <c r="F339" s="14"/>
    </row>
    <row r="340" spans="2:6" ht="12.75">
      <c r="B340" s="15" t="s">
        <v>9</v>
      </c>
      <c r="C340" s="23">
        <v>20</v>
      </c>
      <c r="D340" s="264" t="s">
        <v>76</v>
      </c>
      <c r="E340" s="15"/>
      <c r="F340" s="6"/>
    </row>
    <row r="341" spans="2:6" ht="12.75">
      <c r="B341" s="15"/>
      <c r="C341" s="23"/>
      <c r="D341" s="264"/>
      <c r="E341" s="15"/>
      <c r="F341" s="6"/>
    </row>
    <row r="342" spans="2:6" ht="5.25" customHeight="1">
      <c r="B342" s="14"/>
      <c r="C342" s="20"/>
      <c r="D342" s="20"/>
      <c r="E342" s="6"/>
      <c r="F342" s="6"/>
    </row>
    <row r="343" spans="2:7" ht="12" customHeight="1">
      <c r="B343" s="14"/>
      <c r="C343" s="20"/>
      <c r="D343" s="44" t="s">
        <v>102</v>
      </c>
      <c r="E343" s="6">
        <v>192199</v>
      </c>
      <c r="F343" s="6"/>
      <c r="G343" s="6">
        <v>359491</v>
      </c>
    </row>
    <row r="344" spans="2:7" ht="12" customHeight="1">
      <c r="B344" s="14"/>
      <c r="C344" s="20"/>
      <c r="D344" s="44" t="s">
        <v>103</v>
      </c>
      <c r="E344" s="6">
        <v>169726</v>
      </c>
      <c r="F344" s="6"/>
      <c r="G344" s="6">
        <v>200000</v>
      </c>
    </row>
    <row r="345" spans="2:7" ht="12" customHeight="1">
      <c r="B345" s="14"/>
      <c r="C345" s="20"/>
      <c r="D345" s="81" t="s">
        <v>523</v>
      </c>
      <c r="E345" s="6">
        <v>31650</v>
      </c>
      <c r="F345" s="6"/>
      <c r="G345" s="6">
        <v>32800</v>
      </c>
    </row>
    <row r="346" spans="2:7" ht="12" customHeight="1">
      <c r="B346" s="14"/>
      <c r="C346" s="20"/>
      <c r="D346" s="44" t="s">
        <v>104</v>
      </c>
      <c r="E346" s="6">
        <v>222600</v>
      </c>
      <c r="F346" s="6"/>
      <c r="G346" s="6">
        <v>258523</v>
      </c>
    </row>
    <row r="347" spans="2:7" ht="12" customHeight="1">
      <c r="B347" s="14"/>
      <c r="C347" s="20"/>
      <c r="D347" s="44" t="s">
        <v>105</v>
      </c>
      <c r="E347" s="6">
        <v>200000</v>
      </c>
      <c r="F347" s="6"/>
      <c r="G347" s="6">
        <v>101106</v>
      </c>
    </row>
    <row r="348" spans="1:8" s="15" customFormat="1" ht="12" customHeight="1">
      <c r="A348" s="9"/>
      <c r="B348" s="14"/>
      <c r="C348" s="20"/>
      <c r="D348" s="44" t="s">
        <v>106</v>
      </c>
      <c r="E348" s="6">
        <v>22111</v>
      </c>
      <c r="F348" s="6"/>
      <c r="G348" s="6">
        <v>77472</v>
      </c>
      <c r="H348" s="9"/>
    </row>
    <row r="349" spans="1:8" s="15" customFormat="1" ht="12" customHeight="1">
      <c r="A349" s="9"/>
      <c r="B349" s="14"/>
      <c r="C349" s="20"/>
      <c r="D349" s="44"/>
      <c r="E349" s="6"/>
      <c r="F349" s="6"/>
      <c r="G349" s="6"/>
      <c r="H349" s="9"/>
    </row>
    <row r="350" spans="1:8" s="15" customFormat="1" ht="12" customHeight="1">
      <c r="A350" s="9"/>
      <c r="B350" s="14"/>
      <c r="C350" s="20"/>
      <c r="D350" s="44"/>
      <c r="E350" s="6"/>
      <c r="F350" s="6"/>
      <c r="G350" s="6"/>
      <c r="H350" s="9"/>
    </row>
    <row r="351" spans="1:8" s="15" customFormat="1" ht="12" customHeight="1">
      <c r="A351" s="9"/>
      <c r="B351" s="14"/>
      <c r="C351" s="20"/>
      <c r="D351" s="44"/>
      <c r="E351" s="6"/>
      <c r="F351" s="6"/>
      <c r="G351" s="6"/>
      <c r="H351" s="9"/>
    </row>
    <row r="352" spans="2:7" ht="12" customHeight="1">
      <c r="B352" s="14"/>
      <c r="C352" s="20"/>
      <c r="D352" s="44" t="s">
        <v>107</v>
      </c>
      <c r="E352" s="6">
        <v>54511</v>
      </c>
      <c r="F352" s="6"/>
      <c r="G352" s="6">
        <v>5945</v>
      </c>
    </row>
    <row r="353" spans="2:7" s="15" customFormat="1" ht="25.5" customHeight="1">
      <c r="B353" s="21"/>
      <c r="C353" s="23"/>
      <c r="D353" s="44" t="s">
        <v>488</v>
      </c>
      <c r="E353" s="92">
        <v>503350</v>
      </c>
      <c r="F353" s="5"/>
      <c r="G353" s="92">
        <v>344067</v>
      </c>
    </row>
    <row r="354" spans="2:7" s="15" customFormat="1" ht="12" customHeight="1">
      <c r="B354" s="21"/>
      <c r="C354" s="23"/>
      <c r="D354" s="44" t="s">
        <v>324</v>
      </c>
      <c r="E354" s="92">
        <v>19984</v>
      </c>
      <c r="F354" s="5"/>
      <c r="G354" s="92">
        <v>27894</v>
      </c>
    </row>
    <row r="355" spans="2:7" s="15" customFormat="1" ht="12" customHeight="1">
      <c r="B355" s="21"/>
      <c r="C355" s="23"/>
      <c r="D355" s="44" t="s">
        <v>325</v>
      </c>
      <c r="E355" s="92"/>
      <c r="F355" s="5"/>
      <c r="G355" s="92">
        <v>500000</v>
      </c>
    </row>
    <row r="356" spans="2:7" s="15" customFormat="1" ht="12" customHeight="1">
      <c r="B356" s="21"/>
      <c r="C356" s="23"/>
      <c r="D356" s="44" t="s">
        <v>553</v>
      </c>
      <c r="E356" s="92"/>
      <c r="F356" s="5"/>
      <c r="G356" s="92"/>
    </row>
    <row r="357" spans="2:7" s="15" customFormat="1" ht="28.5" customHeight="1">
      <c r="B357" s="21"/>
      <c r="C357" s="23"/>
      <c r="D357" s="44" t="s">
        <v>524</v>
      </c>
      <c r="E357" s="92"/>
      <c r="F357" s="5"/>
      <c r="G357" s="92"/>
    </row>
    <row r="358" spans="2:7" s="15" customFormat="1" ht="28.5" customHeight="1">
      <c r="B358" s="21"/>
      <c r="C358" s="23"/>
      <c r="D358" s="44" t="s">
        <v>394</v>
      </c>
      <c r="E358" s="92"/>
      <c r="F358" s="5"/>
      <c r="G358" s="92">
        <v>12400</v>
      </c>
    </row>
    <row r="359" spans="4:7" ht="27" customHeight="1">
      <c r="D359" s="44" t="s">
        <v>489</v>
      </c>
      <c r="E359" s="87"/>
      <c r="G359" s="87">
        <v>0</v>
      </c>
    </row>
    <row r="360" spans="1:8" ht="24" customHeight="1">
      <c r="A360" s="15"/>
      <c r="B360" s="21"/>
      <c r="C360" s="23"/>
      <c r="D360" s="44" t="s">
        <v>108</v>
      </c>
      <c r="E360" s="92">
        <v>349495</v>
      </c>
      <c r="F360" s="21"/>
      <c r="G360" s="92">
        <v>450000</v>
      </c>
      <c r="H360" s="15"/>
    </row>
    <row r="361" spans="2:7" ht="12" customHeight="1">
      <c r="B361" s="14"/>
      <c r="C361" s="20"/>
      <c r="D361" s="44" t="s">
        <v>109</v>
      </c>
      <c r="E361" s="6">
        <v>804882</v>
      </c>
      <c r="F361" s="6"/>
      <c r="G361" s="6">
        <v>1000000</v>
      </c>
    </row>
    <row r="362" spans="2:7" ht="12" customHeight="1">
      <c r="B362" s="14"/>
      <c r="C362" s="20"/>
      <c r="D362" s="44" t="s">
        <v>110</v>
      </c>
      <c r="E362" s="6">
        <v>100000</v>
      </c>
      <c r="F362" s="6"/>
      <c r="G362" s="6">
        <v>273461</v>
      </c>
    </row>
    <row r="363" spans="2:7" ht="12" customHeight="1">
      <c r="B363" s="14"/>
      <c r="C363" s="20"/>
      <c r="D363" s="44" t="s">
        <v>111</v>
      </c>
      <c r="E363" s="6">
        <v>173318</v>
      </c>
      <c r="F363" s="6"/>
      <c r="G363" s="6">
        <v>225072</v>
      </c>
    </row>
    <row r="364" spans="2:7" ht="12" customHeight="1">
      <c r="B364" s="14"/>
      <c r="C364" s="20"/>
      <c r="D364" s="44" t="s">
        <v>112</v>
      </c>
      <c r="E364" s="6">
        <v>31200</v>
      </c>
      <c r="F364" s="6"/>
      <c r="G364" s="6">
        <v>16113</v>
      </c>
    </row>
    <row r="365" spans="1:8" s="15" customFormat="1" ht="12" customHeight="1">
      <c r="A365" s="9"/>
      <c r="B365" s="14"/>
      <c r="C365" s="20"/>
      <c r="D365" s="44" t="s">
        <v>113</v>
      </c>
      <c r="E365" s="6">
        <v>49000</v>
      </c>
      <c r="F365" s="6"/>
      <c r="G365" s="6">
        <v>85884</v>
      </c>
      <c r="H365" s="9"/>
    </row>
    <row r="366" spans="1:8" s="15" customFormat="1" ht="12" customHeight="1">
      <c r="A366" s="9"/>
      <c r="B366" s="14"/>
      <c r="C366" s="20"/>
      <c r="D366" s="44" t="s">
        <v>395</v>
      </c>
      <c r="E366" s="6">
        <v>19004</v>
      </c>
      <c r="F366" s="6"/>
      <c r="G366" s="6">
        <v>21507</v>
      </c>
      <c r="H366" s="9"/>
    </row>
    <row r="367" spans="1:8" s="15" customFormat="1" ht="12" customHeight="1">
      <c r="A367" s="9"/>
      <c r="B367" s="14"/>
      <c r="C367" s="20"/>
      <c r="D367" s="44" t="s">
        <v>396</v>
      </c>
      <c r="E367" s="6"/>
      <c r="F367" s="6"/>
      <c r="G367" s="6">
        <v>21907</v>
      </c>
      <c r="H367" s="9"/>
    </row>
    <row r="368" spans="2:7" ht="12" customHeight="1">
      <c r="B368" s="14"/>
      <c r="C368" s="20"/>
      <c r="D368" s="44" t="s">
        <v>114</v>
      </c>
      <c r="E368" s="6">
        <v>80500</v>
      </c>
      <c r="F368" s="6"/>
      <c r="G368" s="6">
        <v>207067</v>
      </c>
    </row>
    <row r="369" spans="1:8" ht="24.75" customHeight="1">
      <c r="A369" s="15"/>
      <c r="B369" s="21"/>
      <c r="C369" s="23"/>
      <c r="D369" s="44" t="s">
        <v>490</v>
      </c>
      <c r="E369" s="92">
        <v>2508998</v>
      </c>
      <c r="F369" s="5"/>
      <c r="G369" s="92">
        <v>1978473</v>
      </c>
      <c r="H369" s="15"/>
    </row>
    <row r="370" spans="1:8" ht="12" customHeight="1">
      <c r="A370" s="15"/>
      <c r="B370" s="21"/>
      <c r="C370" s="23"/>
      <c r="D370" s="44" t="s">
        <v>326</v>
      </c>
      <c r="E370" s="92">
        <v>100869</v>
      </c>
      <c r="F370" s="5"/>
      <c r="G370" s="92">
        <v>99928</v>
      </c>
      <c r="H370" s="15"/>
    </row>
    <row r="371" spans="4:7" ht="12" customHeight="1">
      <c r="D371" s="44" t="s">
        <v>115</v>
      </c>
      <c r="E371" s="92">
        <v>750211</v>
      </c>
      <c r="G371" s="92">
        <v>732320</v>
      </c>
    </row>
    <row r="372" spans="4:7" ht="12" customHeight="1">
      <c r="D372" s="44" t="s">
        <v>116</v>
      </c>
      <c r="E372" s="92">
        <v>122000</v>
      </c>
      <c r="G372" s="92">
        <v>493065</v>
      </c>
    </row>
    <row r="373" spans="4:7" ht="12" customHeight="1">
      <c r="D373" s="44" t="s">
        <v>117</v>
      </c>
      <c r="E373" s="92">
        <v>105595</v>
      </c>
      <c r="G373" s="92">
        <v>106617</v>
      </c>
    </row>
    <row r="374" spans="4:7" ht="12" customHeight="1">
      <c r="D374" s="44" t="s">
        <v>397</v>
      </c>
      <c r="E374" s="92">
        <v>11282746</v>
      </c>
      <c r="G374" s="92">
        <v>182073</v>
      </c>
    </row>
    <row r="375" spans="4:7" ht="24.75" customHeight="1">
      <c r="D375" s="44" t="s">
        <v>118</v>
      </c>
      <c r="E375" s="92">
        <v>4156800</v>
      </c>
      <c r="G375" s="92">
        <v>4159568</v>
      </c>
    </row>
    <row r="376" spans="4:7" ht="12" customHeight="1">
      <c r="D376" s="44" t="s">
        <v>327</v>
      </c>
      <c r="E376" s="92"/>
      <c r="G376" s="92">
        <v>811979</v>
      </c>
    </row>
    <row r="377" spans="4:7" ht="12" customHeight="1">
      <c r="D377" s="44" t="s">
        <v>328</v>
      </c>
      <c r="E377" s="92">
        <v>421111</v>
      </c>
      <c r="G377" s="92">
        <v>381370</v>
      </c>
    </row>
    <row r="378" spans="4:7" ht="12" customHeight="1">
      <c r="D378" s="44" t="s">
        <v>329</v>
      </c>
      <c r="E378" s="92">
        <v>313947</v>
      </c>
      <c r="G378" s="92"/>
    </row>
    <row r="379" spans="4:7" ht="12" customHeight="1">
      <c r="D379" s="44" t="s">
        <v>119</v>
      </c>
      <c r="E379" s="92">
        <v>200000</v>
      </c>
      <c r="G379" s="92">
        <v>400228</v>
      </c>
    </row>
    <row r="380" spans="4:7" ht="12" customHeight="1">
      <c r="D380" s="44" t="s">
        <v>120</v>
      </c>
      <c r="E380" s="92">
        <v>9403</v>
      </c>
      <c r="G380" s="92">
        <v>58508</v>
      </c>
    </row>
    <row r="381" spans="4:7" ht="12" customHeight="1">
      <c r="D381" s="44" t="s">
        <v>525</v>
      </c>
      <c r="E381" s="92">
        <v>242778</v>
      </c>
      <c r="G381" s="92">
        <v>121465</v>
      </c>
    </row>
    <row r="382" spans="4:7" ht="12" customHeight="1">
      <c r="D382" s="44" t="s">
        <v>554</v>
      </c>
      <c r="E382" s="92">
        <v>860970</v>
      </c>
      <c r="G382" s="92"/>
    </row>
    <row r="383" spans="4:7" ht="12" customHeight="1">
      <c r="D383" s="44" t="s">
        <v>330</v>
      </c>
      <c r="E383" s="92">
        <v>1139704</v>
      </c>
      <c r="G383" s="92">
        <v>1297697</v>
      </c>
    </row>
    <row r="384" spans="4:7" ht="12" customHeight="1">
      <c r="D384" s="44" t="s">
        <v>121</v>
      </c>
      <c r="E384" s="92"/>
      <c r="G384" s="92">
        <v>25030</v>
      </c>
    </row>
    <row r="385" spans="4:7" ht="12" customHeight="1">
      <c r="D385" s="44" t="s">
        <v>331</v>
      </c>
      <c r="E385" s="92"/>
      <c r="G385" s="92"/>
    </row>
    <row r="386" spans="4:7" ht="12" customHeight="1">
      <c r="D386" s="44" t="s">
        <v>332</v>
      </c>
      <c r="E386" s="92"/>
      <c r="G386" s="92"/>
    </row>
    <row r="387" spans="4:7" ht="12" customHeight="1">
      <c r="D387" s="44" t="s">
        <v>333</v>
      </c>
      <c r="E387" s="92">
        <v>195138</v>
      </c>
      <c r="G387" s="92">
        <v>277832</v>
      </c>
    </row>
    <row r="388" spans="4:7" ht="12" customHeight="1">
      <c r="D388" s="44" t="s">
        <v>210</v>
      </c>
      <c r="E388" s="38">
        <v>350269</v>
      </c>
      <c r="G388" s="38">
        <v>305548</v>
      </c>
    </row>
    <row r="389" spans="4:7" ht="12" customHeight="1">
      <c r="D389" s="44" t="s">
        <v>122</v>
      </c>
      <c r="E389" s="92">
        <v>11190</v>
      </c>
      <c r="G389" s="92">
        <v>93970</v>
      </c>
    </row>
    <row r="390" spans="4:7" ht="12" customHeight="1">
      <c r="D390" s="44" t="s">
        <v>334</v>
      </c>
      <c r="E390" s="92">
        <v>16940</v>
      </c>
      <c r="G390" s="92">
        <v>106279</v>
      </c>
    </row>
    <row r="391" spans="4:7" ht="12" customHeight="1">
      <c r="D391" s="44" t="s">
        <v>211</v>
      </c>
      <c r="E391" s="92">
        <v>150000</v>
      </c>
      <c r="G391" s="92">
        <v>125000</v>
      </c>
    </row>
    <row r="392" spans="4:7" ht="12" customHeight="1">
      <c r="D392" s="81" t="s">
        <v>335</v>
      </c>
      <c r="E392" s="92">
        <v>125055</v>
      </c>
      <c r="G392" s="92">
        <v>48200</v>
      </c>
    </row>
    <row r="393" spans="4:7" ht="12" customHeight="1">
      <c r="D393" s="44" t="s">
        <v>336</v>
      </c>
      <c r="E393" s="92"/>
      <c r="G393" s="92"/>
    </row>
    <row r="394" spans="4:7" ht="12" customHeight="1">
      <c r="D394" s="44" t="s">
        <v>368</v>
      </c>
      <c r="E394" s="38">
        <f>E440</f>
        <v>6889701</v>
      </c>
      <c r="G394" s="3">
        <f>G440</f>
        <v>5501949</v>
      </c>
    </row>
    <row r="395" spans="3:8" ht="12" customHeight="1">
      <c r="C395" s="9"/>
      <c r="D395" s="79" t="s">
        <v>337</v>
      </c>
      <c r="E395" s="93">
        <f>SUM(E343:E394)</f>
        <v>32976955</v>
      </c>
      <c r="G395" s="93">
        <f>SUM(G343:G394)</f>
        <v>21527808</v>
      </c>
      <c r="H395" s="16"/>
    </row>
    <row r="396" spans="3:7" ht="12" customHeight="1">
      <c r="C396" s="9"/>
      <c r="D396" s="81" t="s">
        <v>212</v>
      </c>
      <c r="E396" s="16">
        <f>E391</f>
        <v>150000</v>
      </c>
      <c r="G396" s="3">
        <v>125000</v>
      </c>
    </row>
    <row r="397" spans="3:7" ht="29.25" customHeight="1">
      <c r="C397" s="9"/>
      <c r="D397" s="44" t="s">
        <v>398</v>
      </c>
      <c r="E397" s="16">
        <v>546000</v>
      </c>
      <c r="G397" s="16">
        <v>294000</v>
      </c>
    </row>
    <row r="398" spans="3:7" ht="13.5" thickBot="1">
      <c r="C398" s="9"/>
      <c r="D398" s="79" t="s">
        <v>179</v>
      </c>
      <c r="E398" s="17">
        <f>E395-E396-E397</f>
        <v>32280955</v>
      </c>
      <c r="G398" s="17">
        <f>G395-G396-G397</f>
        <v>21108808</v>
      </c>
    </row>
    <row r="399" spans="3:5" ht="13.5" thickTop="1">
      <c r="C399" s="9"/>
      <c r="D399" s="81"/>
      <c r="E399" s="16"/>
    </row>
    <row r="400" spans="2:4" ht="12.75">
      <c r="B400" s="15" t="s">
        <v>9</v>
      </c>
      <c r="C400" s="244" t="s">
        <v>537</v>
      </c>
      <c r="D400" s="79" t="s">
        <v>123</v>
      </c>
    </row>
    <row r="401" spans="2:4" ht="12.75">
      <c r="B401" s="15"/>
      <c r="C401" s="23"/>
      <c r="D401" s="79"/>
    </row>
    <row r="402" spans="4:7" ht="15" customHeight="1">
      <c r="D402" s="44" t="s">
        <v>124</v>
      </c>
      <c r="E402" s="3">
        <v>236300</v>
      </c>
      <c r="G402" s="3">
        <v>202988</v>
      </c>
    </row>
    <row r="403" spans="4:7" ht="15" customHeight="1">
      <c r="D403" s="44" t="s">
        <v>125</v>
      </c>
      <c r="E403" s="3">
        <v>114900</v>
      </c>
      <c r="G403" s="3">
        <v>336945</v>
      </c>
    </row>
    <row r="404" spans="4:7" ht="15" customHeight="1">
      <c r="D404" s="44" t="s">
        <v>124</v>
      </c>
      <c r="E404" s="3">
        <v>201000</v>
      </c>
      <c r="G404" s="3">
        <v>27600</v>
      </c>
    </row>
    <row r="405" spans="4:10" ht="15" customHeight="1">
      <c r="D405" s="44" t="s">
        <v>214</v>
      </c>
      <c r="E405" s="3">
        <v>202800</v>
      </c>
      <c r="G405" s="3">
        <v>184600</v>
      </c>
      <c r="H405" s="44"/>
      <c r="I405" s="44"/>
      <c r="J405" s="44"/>
    </row>
    <row r="406" spans="4:7" ht="15" customHeight="1">
      <c r="D406" s="44" t="s">
        <v>216</v>
      </c>
      <c r="E406" s="3">
        <v>202800</v>
      </c>
      <c r="G406" s="3">
        <v>184600</v>
      </c>
    </row>
    <row r="407" spans="4:7" ht="15" customHeight="1">
      <c r="D407" s="44" t="s">
        <v>217</v>
      </c>
      <c r="E407" s="3">
        <v>202800</v>
      </c>
      <c r="G407" s="3">
        <v>184600</v>
      </c>
    </row>
    <row r="408" spans="4:7" ht="15" customHeight="1">
      <c r="D408" s="44" t="s">
        <v>218</v>
      </c>
      <c r="E408" s="3">
        <v>97347</v>
      </c>
      <c r="G408" s="3">
        <v>157867</v>
      </c>
    </row>
    <row r="409" spans="4:7" ht="15" customHeight="1">
      <c r="D409" s="44" t="s">
        <v>126</v>
      </c>
      <c r="E409" s="3">
        <v>202800</v>
      </c>
      <c r="G409" s="3">
        <v>184600</v>
      </c>
    </row>
    <row r="410" spans="4:7" ht="15" customHeight="1">
      <c r="D410" s="44" t="s">
        <v>127</v>
      </c>
      <c r="E410" s="3">
        <v>161000</v>
      </c>
      <c r="G410" s="3">
        <v>66000</v>
      </c>
    </row>
    <row r="411" spans="4:7" ht="15" customHeight="1">
      <c r="D411" s="44" t="s">
        <v>128</v>
      </c>
      <c r="E411" s="3">
        <v>184600</v>
      </c>
      <c r="G411" s="3">
        <v>169000</v>
      </c>
    </row>
    <row r="412" spans="4:7" ht="15" customHeight="1">
      <c r="D412" s="44" t="s">
        <v>129</v>
      </c>
      <c r="E412" s="3">
        <v>173640</v>
      </c>
      <c r="G412" s="3">
        <v>157867</v>
      </c>
    </row>
    <row r="413" spans="4:7" ht="15" customHeight="1">
      <c r="D413" s="44" t="s">
        <v>130</v>
      </c>
      <c r="E413" s="3">
        <v>202800</v>
      </c>
      <c r="G413" s="3">
        <v>184600</v>
      </c>
    </row>
    <row r="414" spans="4:7" ht="15" customHeight="1">
      <c r="D414" s="44" t="s">
        <v>131</v>
      </c>
      <c r="E414" s="3">
        <v>202800</v>
      </c>
      <c r="G414" s="3">
        <v>184600</v>
      </c>
    </row>
    <row r="415" spans="4:7" ht="15" customHeight="1">
      <c r="D415" s="44" t="s">
        <v>132</v>
      </c>
      <c r="E415" s="3">
        <v>202800</v>
      </c>
      <c r="G415" s="3">
        <v>184600</v>
      </c>
    </row>
    <row r="416" spans="4:7" ht="15" customHeight="1">
      <c r="D416" s="44" t="s">
        <v>133</v>
      </c>
      <c r="E416" s="3">
        <v>157533</v>
      </c>
      <c r="G416" s="3">
        <v>174600</v>
      </c>
    </row>
    <row r="417" spans="4:7" ht="15" customHeight="1">
      <c r="D417" s="44" t="s">
        <v>526</v>
      </c>
      <c r="E417" s="3">
        <v>202800</v>
      </c>
      <c r="G417" s="3">
        <v>184600</v>
      </c>
    </row>
    <row r="418" spans="4:7" ht="15" customHeight="1">
      <c r="D418" s="44" t="s">
        <v>338</v>
      </c>
      <c r="E418" s="3">
        <v>87646</v>
      </c>
      <c r="G418" s="3">
        <v>122800</v>
      </c>
    </row>
    <row r="419" spans="4:7" ht="15" customHeight="1">
      <c r="D419" s="44" t="s">
        <v>134</v>
      </c>
      <c r="E419" s="3">
        <v>371800</v>
      </c>
      <c r="G419" s="3">
        <v>340600</v>
      </c>
    </row>
    <row r="420" spans="4:7" ht="15" customHeight="1">
      <c r="D420" s="44" t="s">
        <v>219</v>
      </c>
      <c r="E420" s="3">
        <v>306800</v>
      </c>
      <c r="G420" s="3">
        <v>275600</v>
      </c>
    </row>
    <row r="421" spans="4:7" ht="15" customHeight="1">
      <c r="D421" s="44" t="s">
        <v>135</v>
      </c>
      <c r="E421" s="3">
        <v>171200</v>
      </c>
      <c r="G421" s="3">
        <v>151000</v>
      </c>
    </row>
    <row r="422" spans="4:7" ht="15" customHeight="1">
      <c r="D422" s="44" t="s">
        <v>531</v>
      </c>
      <c r="E422" s="3">
        <v>234823</v>
      </c>
      <c r="G422" s="3">
        <v>8709</v>
      </c>
    </row>
    <row r="423" spans="4:5" ht="15" customHeight="1">
      <c r="D423" s="44" t="s">
        <v>339</v>
      </c>
      <c r="E423" s="3"/>
    </row>
    <row r="424" spans="4:7" ht="15" customHeight="1">
      <c r="D424" s="44" t="s">
        <v>340</v>
      </c>
      <c r="E424" s="3">
        <v>157533</v>
      </c>
      <c r="G424" s="3">
        <v>148400</v>
      </c>
    </row>
    <row r="425" spans="4:7" ht="15" customHeight="1">
      <c r="D425" s="44" t="s">
        <v>341</v>
      </c>
      <c r="E425" s="3">
        <v>184600</v>
      </c>
      <c r="G425" s="3">
        <v>169000</v>
      </c>
    </row>
    <row r="426" spans="4:7" ht="15" customHeight="1">
      <c r="D426" s="44" t="s">
        <v>342</v>
      </c>
      <c r="E426" s="3">
        <v>184600</v>
      </c>
      <c r="G426" s="3">
        <v>169000</v>
      </c>
    </row>
    <row r="427" spans="4:7" ht="15" customHeight="1">
      <c r="D427" s="44" t="s">
        <v>343</v>
      </c>
      <c r="E427" s="3">
        <v>184600</v>
      </c>
      <c r="G427" s="3">
        <v>169000</v>
      </c>
    </row>
    <row r="428" spans="4:7" ht="15" customHeight="1">
      <c r="D428" s="44" t="s">
        <v>344</v>
      </c>
      <c r="E428" s="3">
        <v>184600</v>
      </c>
      <c r="G428" s="3">
        <v>169000</v>
      </c>
    </row>
    <row r="429" spans="4:7" ht="15" customHeight="1">
      <c r="D429" s="44" t="s">
        <v>345</v>
      </c>
      <c r="E429" s="3">
        <v>157533</v>
      </c>
      <c r="G429" s="3">
        <v>184600</v>
      </c>
    </row>
    <row r="430" spans="4:7" ht="15" customHeight="1">
      <c r="D430" s="44" t="s">
        <v>346</v>
      </c>
      <c r="E430" s="3">
        <v>132600</v>
      </c>
      <c r="G430" s="3">
        <v>148400</v>
      </c>
    </row>
    <row r="431" spans="4:7" ht="15" customHeight="1">
      <c r="D431" s="44" t="s">
        <v>347</v>
      </c>
      <c r="E431" s="3">
        <v>173640</v>
      </c>
      <c r="G431" s="3">
        <v>157867</v>
      </c>
    </row>
    <row r="432" spans="4:7" ht="15" customHeight="1">
      <c r="D432" s="44" t="s">
        <v>215</v>
      </c>
      <c r="E432" s="3">
        <v>202800</v>
      </c>
      <c r="G432" s="3">
        <v>28400</v>
      </c>
    </row>
    <row r="433" spans="4:7" ht="15" customHeight="1">
      <c r="D433" s="44" t="s">
        <v>348</v>
      </c>
      <c r="E433" s="3">
        <v>213413</v>
      </c>
      <c r="G433" s="3">
        <v>196867</v>
      </c>
    </row>
    <row r="434" spans="4:7" ht="15" customHeight="1">
      <c r="D434" s="44" t="s">
        <v>399</v>
      </c>
      <c r="E434" s="3">
        <v>170980</v>
      </c>
      <c r="G434" s="3">
        <v>140505</v>
      </c>
    </row>
    <row r="435" spans="4:7" ht="15" customHeight="1">
      <c r="D435" s="44" t="s">
        <v>400</v>
      </c>
      <c r="E435" s="3">
        <v>156000</v>
      </c>
      <c r="G435" s="3">
        <v>18400</v>
      </c>
    </row>
    <row r="436" spans="4:7" ht="15" customHeight="1">
      <c r="D436" s="44" t="s">
        <v>401</v>
      </c>
      <c r="E436" s="3">
        <v>161000</v>
      </c>
      <c r="G436" s="3">
        <v>60000</v>
      </c>
    </row>
    <row r="437" spans="4:7" ht="15" customHeight="1">
      <c r="D437" s="44" t="s">
        <v>402</v>
      </c>
      <c r="E437" s="3">
        <v>157533</v>
      </c>
      <c r="G437" s="3">
        <v>27867</v>
      </c>
    </row>
    <row r="438" spans="4:7" ht="15" customHeight="1">
      <c r="D438" s="44" t="s">
        <v>403</v>
      </c>
      <c r="E438" s="3">
        <v>173640</v>
      </c>
      <c r="G438" s="3">
        <v>27867</v>
      </c>
    </row>
    <row r="439" spans="4:7" ht="15" customHeight="1">
      <c r="D439" s="44" t="s">
        <v>404</v>
      </c>
      <c r="E439" s="3">
        <v>173640</v>
      </c>
      <c r="G439" s="3">
        <v>18400</v>
      </c>
    </row>
    <row r="440" spans="4:7" ht="15" customHeight="1" thickBot="1">
      <c r="D440" s="15" t="s">
        <v>0</v>
      </c>
      <c r="E440" s="17">
        <f>SUM(E402:E439)</f>
        <v>6889701</v>
      </c>
      <c r="G440" s="17">
        <f>SUM(G402:G439)</f>
        <v>5501949</v>
      </c>
    </row>
    <row r="441" spans="4:7" ht="13.5" thickTop="1">
      <c r="D441" s="15"/>
      <c r="E441" s="13"/>
      <c r="G441" s="5"/>
    </row>
    <row r="442" spans="4:7" ht="12.75">
      <c r="D442" s="15"/>
      <c r="E442" s="13"/>
      <c r="G442" s="5"/>
    </row>
    <row r="443" spans="4:7" ht="12.75">
      <c r="D443" s="15"/>
      <c r="E443" s="13"/>
      <c r="G443" s="5"/>
    </row>
    <row r="444" spans="4:7" ht="12.75">
      <c r="D444" s="15"/>
      <c r="E444" s="13"/>
      <c r="G444" s="5"/>
    </row>
    <row r="445" spans="4:7" ht="12.75">
      <c r="D445" s="15"/>
      <c r="E445" s="13"/>
      <c r="G445" s="5"/>
    </row>
    <row r="446" spans="4:7" ht="12.75">
      <c r="D446" s="15"/>
      <c r="E446" s="13"/>
      <c r="G446" s="5"/>
    </row>
    <row r="447" spans="4:7" ht="12.75">
      <c r="D447" s="15"/>
      <c r="E447" s="13"/>
      <c r="G447" s="5"/>
    </row>
    <row r="448" spans="2:4" ht="12.75">
      <c r="B448" s="15" t="s">
        <v>9</v>
      </c>
      <c r="C448" s="23">
        <v>21</v>
      </c>
      <c r="D448" s="24" t="s">
        <v>479</v>
      </c>
    </row>
    <row r="449" ht="8.25" customHeight="1">
      <c r="C449" s="9"/>
    </row>
    <row r="450" spans="4:7" ht="12.75">
      <c r="D450" s="44" t="s">
        <v>136</v>
      </c>
      <c r="E450" s="3">
        <v>690300</v>
      </c>
      <c r="G450" s="3">
        <v>652600</v>
      </c>
    </row>
    <row r="451" spans="4:7" ht="12.75">
      <c r="D451" s="44" t="s">
        <v>137</v>
      </c>
      <c r="E451" s="3">
        <v>521300</v>
      </c>
      <c r="G451" s="3">
        <v>483600</v>
      </c>
    </row>
    <row r="452" spans="4:7" ht="12.75">
      <c r="D452" s="44" t="s">
        <v>138</v>
      </c>
      <c r="E452" s="3">
        <v>478833</v>
      </c>
      <c r="G452" s="3">
        <v>376994</v>
      </c>
    </row>
    <row r="453" spans="4:7" ht="12.75">
      <c r="D453" s="44" t="s">
        <v>139</v>
      </c>
      <c r="E453" s="3">
        <v>232400</v>
      </c>
      <c r="G453" s="3">
        <v>332000</v>
      </c>
    </row>
    <row r="454" spans="4:7" ht="12.75">
      <c r="D454" s="44" t="s">
        <v>140</v>
      </c>
      <c r="E454" s="3">
        <v>300300</v>
      </c>
      <c r="G454" s="3">
        <v>275600</v>
      </c>
    </row>
    <row r="455" spans="4:7" ht="12.75">
      <c r="D455" s="44" t="s">
        <v>141</v>
      </c>
      <c r="E455" s="3">
        <v>371800</v>
      </c>
      <c r="G455" s="3">
        <v>340600</v>
      </c>
    </row>
    <row r="456" spans="4:7" ht="12.75">
      <c r="D456" s="44" t="s">
        <v>142</v>
      </c>
      <c r="E456" s="3">
        <v>189600</v>
      </c>
      <c r="G456" s="3">
        <v>379600</v>
      </c>
    </row>
    <row r="457" spans="4:7" ht="12.75">
      <c r="D457" s="44" t="s">
        <v>349</v>
      </c>
      <c r="E457" s="3">
        <v>291097</v>
      </c>
      <c r="G457" s="3">
        <v>166064</v>
      </c>
    </row>
    <row r="458" spans="4:7" ht="12.75">
      <c r="D458" s="44" t="s">
        <v>405</v>
      </c>
      <c r="E458" s="3">
        <v>334852</v>
      </c>
      <c r="G458" s="3">
        <v>196710</v>
      </c>
    </row>
    <row r="459" spans="4:7" ht="12.75">
      <c r="D459" s="44" t="s">
        <v>143</v>
      </c>
      <c r="E459" s="3">
        <v>280856</v>
      </c>
      <c r="G459" s="3">
        <v>255071</v>
      </c>
    </row>
    <row r="460" spans="4:7" ht="12.75">
      <c r="D460" s="44" t="s">
        <v>144</v>
      </c>
      <c r="E460" s="3">
        <v>332827</v>
      </c>
      <c r="G460" s="3">
        <v>315200</v>
      </c>
    </row>
    <row r="461" spans="4:7" ht="12.75">
      <c r="D461" s="44" t="s">
        <v>145</v>
      </c>
      <c r="E461" s="3">
        <v>254800</v>
      </c>
      <c r="G461" s="3">
        <v>230100</v>
      </c>
    </row>
    <row r="462" spans="4:7" ht="12.75">
      <c r="D462" s="44" t="s">
        <v>146</v>
      </c>
      <c r="E462" s="3">
        <v>215800</v>
      </c>
      <c r="G462" s="3">
        <v>197600</v>
      </c>
    </row>
    <row r="463" spans="4:7" ht="12.75">
      <c r="D463" s="44" t="s">
        <v>146</v>
      </c>
      <c r="E463" s="3">
        <v>161200</v>
      </c>
      <c r="G463" s="3">
        <v>143000</v>
      </c>
    </row>
    <row r="464" spans="4:7" ht="12.75">
      <c r="D464" s="44" t="s">
        <v>147</v>
      </c>
      <c r="E464" s="3">
        <v>132400</v>
      </c>
      <c r="G464" s="3">
        <v>89000</v>
      </c>
    </row>
    <row r="465" spans="4:7" ht="12.75">
      <c r="D465" s="44" t="s">
        <v>527</v>
      </c>
      <c r="E465" s="3">
        <v>110145</v>
      </c>
      <c r="G465" s="3">
        <v>95083</v>
      </c>
    </row>
    <row r="466" spans="4:7" ht="12.75">
      <c r="D466" s="44" t="s">
        <v>148</v>
      </c>
      <c r="E466" s="3">
        <v>130000</v>
      </c>
      <c r="G466" s="3">
        <v>114400</v>
      </c>
    </row>
    <row r="467" spans="4:7" ht="12.75">
      <c r="D467" s="44" t="s">
        <v>213</v>
      </c>
      <c r="E467" s="3">
        <v>109484</v>
      </c>
      <c r="G467" s="3">
        <v>118387</v>
      </c>
    </row>
    <row r="468" spans="4:7" ht="12.75">
      <c r="D468" s="44" t="s">
        <v>177</v>
      </c>
      <c r="E468" s="3">
        <v>109200</v>
      </c>
      <c r="G468" s="3">
        <v>97500</v>
      </c>
    </row>
    <row r="469" spans="4:7" ht="12.75">
      <c r="D469" s="44" t="s">
        <v>18</v>
      </c>
      <c r="E469" s="3">
        <v>92300</v>
      </c>
      <c r="G469" s="3">
        <v>80600</v>
      </c>
    </row>
    <row r="470" spans="4:7" ht="12.75">
      <c r="D470" s="44" t="s">
        <v>178</v>
      </c>
      <c r="E470" s="3">
        <v>84500</v>
      </c>
      <c r="G470" s="3">
        <v>79950</v>
      </c>
    </row>
    <row r="471" spans="4:7" ht="13.5" thickBot="1">
      <c r="D471" s="15" t="s">
        <v>0</v>
      </c>
      <c r="E471" s="17">
        <f>SUM(E450:E470)</f>
        <v>5423994</v>
      </c>
      <c r="G471" s="8">
        <f>SUM(G450:G470)</f>
        <v>5019659</v>
      </c>
    </row>
    <row r="472" ht="9.75" customHeight="1" thickTop="1">
      <c r="D472" s="81"/>
    </row>
    <row r="473" spans="2:4" ht="12.75">
      <c r="B473" s="15" t="s">
        <v>9</v>
      </c>
      <c r="C473" s="23">
        <v>22</v>
      </c>
      <c r="D473" s="15" t="s">
        <v>484</v>
      </c>
    </row>
    <row r="474" spans="2:4" ht="5.25" customHeight="1">
      <c r="B474" s="15"/>
      <c r="C474" s="23"/>
      <c r="D474" s="15"/>
    </row>
    <row r="475" spans="3:7" ht="12.75">
      <c r="C475" s="9"/>
      <c r="D475" s="44" t="s">
        <v>182</v>
      </c>
      <c r="E475" s="3">
        <v>1062651</v>
      </c>
      <c r="G475" s="3">
        <v>1013829</v>
      </c>
    </row>
    <row r="476" spans="4:7" ht="12.75">
      <c r="D476" s="44" t="s">
        <v>183</v>
      </c>
      <c r="E476" s="3">
        <v>822203</v>
      </c>
      <c r="G476" s="3">
        <v>308736</v>
      </c>
    </row>
    <row r="477" spans="4:7" ht="12.75">
      <c r="D477" s="44" t="s">
        <v>164</v>
      </c>
      <c r="E477" s="3">
        <v>717888</v>
      </c>
      <c r="G477" s="3">
        <v>494603</v>
      </c>
    </row>
    <row r="478" spans="4:7" ht="12.75">
      <c r="D478" s="44" t="s">
        <v>166</v>
      </c>
      <c r="E478" s="3">
        <v>186576</v>
      </c>
      <c r="G478" s="3">
        <v>122761</v>
      </c>
    </row>
    <row r="479" spans="4:7" ht="12.75">
      <c r="D479" s="44" t="s">
        <v>167</v>
      </c>
      <c r="E479" s="3">
        <v>1800000</v>
      </c>
      <c r="G479" s="3">
        <v>1800000</v>
      </c>
    </row>
    <row r="480" spans="4:7" ht="12.75">
      <c r="D480" s="44" t="s">
        <v>168</v>
      </c>
      <c r="E480" s="3">
        <v>699314</v>
      </c>
      <c r="G480" s="3">
        <v>527915</v>
      </c>
    </row>
    <row r="481" spans="4:7" ht="12.75">
      <c r="D481" s="44" t="s">
        <v>165</v>
      </c>
      <c r="E481" s="3">
        <v>892624</v>
      </c>
      <c r="G481" s="3">
        <v>880428</v>
      </c>
    </row>
    <row r="482" spans="4:7" ht="12.75">
      <c r="D482" s="44" t="s">
        <v>350</v>
      </c>
      <c r="E482" s="3">
        <v>118225</v>
      </c>
      <c r="G482" s="3">
        <v>121480</v>
      </c>
    </row>
    <row r="483" spans="4:8" ht="12.75" customHeight="1">
      <c r="D483" s="44" t="s">
        <v>491</v>
      </c>
      <c r="E483" s="3">
        <v>221002</v>
      </c>
      <c r="G483" s="3">
        <v>199820</v>
      </c>
      <c r="H483" s="98"/>
    </row>
    <row r="484" spans="4:8" ht="12.75">
      <c r="D484" s="44" t="s">
        <v>351</v>
      </c>
      <c r="E484" s="3"/>
      <c r="H484" s="98"/>
    </row>
    <row r="485" spans="4:8" ht="12.75" customHeight="1">
      <c r="D485" s="81" t="s">
        <v>352</v>
      </c>
      <c r="E485" s="3">
        <v>181959</v>
      </c>
      <c r="G485" s="3">
        <v>154275</v>
      </c>
      <c r="H485" s="98"/>
    </row>
    <row r="486" spans="4:8" ht="12.75">
      <c r="D486" s="44" t="s">
        <v>555</v>
      </c>
      <c r="E486" s="3">
        <v>144712</v>
      </c>
      <c r="H486" s="98"/>
    </row>
    <row r="487" spans="4:8" ht="12.75">
      <c r="D487" s="44" t="s">
        <v>406</v>
      </c>
      <c r="E487" s="3">
        <v>60740</v>
      </c>
      <c r="G487" s="3">
        <v>5290</v>
      </c>
      <c r="H487" s="98"/>
    </row>
    <row r="488" spans="4:8" ht="12.75">
      <c r="D488" s="44" t="s">
        <v>407</v>
      </c>
      <c r="E488" s="3">
        <v>61000</v>
      </c>
      <c r="G488" s="3">
        <v>42948</v>
      </c>
      <c r="H488" s="98"/>
    </row>
    <row r="489" spans="4:8" ht="12.75">
      <c r="D489" s="44" t="s">
        <v>353</v>
      </c>
      <c r="E489" s="3">
        <v>166116</v>
      </c>
      <c r="H489" s="98"/>
    </row>
    <row r="490" spans="4:8" ht="12.75">
      <c r="D490" s="44" t="s">
        <v>354</v>
      </c>
      <c r="E490" s="3"/>
      <c r="H490" s="98"/>
    </row>
    <row r="491" spans="4:7" ht="13.5" thickBot="1">
      <c r="D491" s="15" t="s">
        <v>0</v>
      </c>
      <c r="E491" s="17">
        <f>SUM(E475:E490)</f>
        <v>7135010</v>
      </c>
      <c r="G491" s="8">
        <f>SUM(G475:G490)</f>
        <v>5672085</v>
      </c>
    </row>
    <row r="492" spans="4:7" ht="7.5" customHeight="1" thickTop="1">
      <c r="D492" s="15"/>
      <c r="E492" s="13"/>
      <c r="G492" s="5"/>
    </row>
    <row r="493" spans="2:4" ht="12.75">
      <c r="B493" s="15" t="s">
        <v>9</v>
      </c>
      <c r="C493" s="23">
        <v>23</v>
      </c>
      <c r="D493" s="15" t="s">
        <v>478</v>
      </c>
    </row>
    <row r="495" spans="4:10" ht="12.75">
      <c r="D495" s="14" t="s">
        <v>355</v>
      </c>
      <c r="E495" s="3">
        <v>68755</v>
      </c>
      <c r="G495" s="3">
        <v>609051</v>
      </c>
      <c r="H495" s="3"/>
      <c r="J495" s="3"/>
    </row>
    <row r="496" spans="4:10" ht="12.75">
      <c r="D496" s="14" t="s">
        <v>408</v>
      </c>
      <c r="E496" s="3"/>
      <c r="G496" s="3">
        <v>371969</v>
      </c>
      <c r="H496" s="3"/>
      <c r="J496" s="3"/>
    </row>
    <row r="497" spans="4:10" ht="12.75">
      <c r="D497" s="14" t="s">
        <v>409</v>
      </c>
      <c r="E497" s="3"/>
      <c r="G497" s="3">
        <v>629258</v>
      </c>
      <c r="H497" s="3"/>
      <c r="J497" s="3"/>
    </row>
    <row r="498" spans="4:10" ht="12.75">
      <c r="D498" s="14" t="s">
        <v>562</v>
      </c>
      <c r="E498" s="3">
        <v>132743</v>
      </c>
      <c r="H498" s="3"/>
      <c r="J498" s="3"/>
    </row>
    <row r="499" spans="4:10" ht="12.75">
      <c r="D499" s="14" t="s">
        <v>563</v>
      </c>
      <c r="E499" s="3">
        <v>81500</v>
      </c>
      <c r="H499" s="3"/>
      <c r="J499" s="3"/>
    </row>
    <row r="500" spans="4:10" ht="12.75">
      <c r="D500" s="14" t="s">
        <v>564</v>
      </c>
      <c r="E500" s="3">
        <v>244500</v>
      </c>
      <c r="H500" s="3"/>
      <c r="J500" s="3"/>
    </row>
    <row r="501" spans="4:10" ht="12.75">
      <c r="D501" s="14" t="s">
        <v>410</v>
      </c>
      <c r="E501" s="3">
        <v>133672</v>
      </c>
      <c r="G501" s="3">
        <v>176094</v>
      </c>
      <c r="H501" s="3"/>
      <c r="J501" s="3"/>
    </row>
    <row r="502" spans="4:10" ht="12.75">
      <c r="D502" s="14" t="s">
        <v>411</v>
      </c>
      <c r="E502" s="3">
        <v>134796</v>
      </c>
      <c r="G502" s="3">
        <v>683395</v>
      </c>
      <c r="H502" s="3"/>
      <c r="J502" s="3"/>
    </row>
    <row r="503" spans="4:7" ht="13.5" thickBot="1">
      <c r="D503" s="15" t="s">
        <v>0</v>
      </c>
      <c r="E503" s="17">
        <f>SUM(E495:E502)</f>
        <v>795966</v>
      </c>
      <c r="G503" s="8">
        <f>SUM(G495:G502)</f>
        <v>2469767</v>
      </c>
    </row>
    <row r="504" spans="4:7" ht="13.5" thickTop="1">
      <c r="D504" s="15"/>
      <c r="E504" s="13"/>
      <c r="G504" s="5"/>
    </row>
    <row r="505" spans="2:4" ht="12.75">
      <c r="B505" s="15" t="s">
        <v>9</v>
      </c>
      <c r="C505" s="23">
        <v>24</v>
      </c>
      <c r="D505" s="15" t="s">
        <v>385</v>
      </c>
    </row>
    <row r="506" spans="2:4" ht="12.75">
      <c r="B506" s="15"/>
      <c r="C506" s="23"/>
      <c r="D506" s="15"/>
    </row>
    <row r="507" spans="4:7" ht="12.75">
      <c r="D507" s="9" t="s">
        <v>532</v>
      </c>
      <c r="E507" s="3">
        <v>663779</v>
      </c>
      <c r="G507" s="3">
        <v>410800</v>
      </c>
    </row>
    <row r="508" spans="4:7" ht="13.5" thickBot="1">
      <c r="D508" s="15" t="s">
        <v>0</v>
      </c>
      <c r="E508" s="17">
        <f>E507</f>
        <v>663779</v>
      </c>
      <c r="G508" s="17">
        <f>G507</f>
        <v>410800</v>
      </c>
    </row>
    <row r="509" ht="13.5" thickTop="1"/>
    <row r="511" spans="2:7" ht="25.5">
      <c r="B511" s="85" t="s">
        <v>9</v>
      </c>
      <c r="C511" s="94">
        <v>25</v>
      </c>
      <c r="D511" s="95" t="s">
        <v>499</v>
      </c>
      <c r="E511" s="13"/>
      <c r="F511" s="5"/>
      <c r="G511" s="41"/>
    </row>
    <row r="512" spans="2:7" ht="12.75">
      <c r="B512" s="15"/>
      <c r="C512" s="24"/>
      <c r="D512" s="15"/>
      <c r="E512" s="13"/>
      <c r="F512" s="5"/>
      <c r="G512" s="41"/>
    </row>
    <row r="513" spans="2:7" ht="12.75">
      <c r="B513" s="15"/>
      <c r="C513" s="24"/>
      <c r="D513" s="96" t="s">
        <v>424</v>
      </c>
      <c r="E513" s="87">
        <v>199900</v>
      </c>
      <c r="G513" s="87">
        <v>166780</v>
      </c>
    </row>
    <row r="514" spans="2:7" ht="12.75">
      <c r="B514" s="15"/>
      <c r="C514" s="24"/>
      <c r="D514" s="44" t="s">
        <v>425</v>
      </c>
      <c r="E514" s="87">
        <v>285866</v>
      </c>
      <c r="G514" s="87">
        <v>60000</v>
      </c>
    </row>
    <row r="515" spans="2:7" ht="12.75">
      <c r="B515" s="15"/>
      <c r="C515" s="24"/>
      <c r="D515" s="44" t="s">
        <v>426</v>
      </c>
      <c r="E515" s="87">
        <v>188760</v>
      </c>
      <c r="G515" s="87">
        <v>30000</v>
      </c>
    </row>
    <row r="516" spans="2:7" ht="12.75">
      <c r="B516" s="21"/>
      <c r="C516" s="23"/>
      <c r="D516" s="44" t="s">
        <v>428</v>
      </c>
      <c r="E516" s="90">
        <v>125945</v>
      </c>
      <c r="F516" s="14"/>
      <c r="G516" s="90">
        <v>54880</v>
      </c>
    </row>
    <row r="517" spans="2:6" ht="12.75">
      <c r="B517" s="21"/>
      <c r="C517" s="23"/>
      <c r="D517" s="44" t="s">
        <v>427</v>
      </c>
      <c r="E517" s="90">
        <v>976350</v>
      </c>
      <c r="F517" s="14"/>
    </row>
    <row r="518" spans="2:7" ht="12.75">
      <c r="B518" s="21"/>
      <c r="C518" s="23"/>
      <c r="D518" s="44" t="s">
        <v>429</v>
      </c>
      <c r="E518" s="90">
        <f>E525</f>
        <v>581000</v>
      </c>
      <c r="F518" s="14"/>
      <c r="G518" s="3">
        <f>G525</f>
        <v>100666</v>
      </c>
    </row>
    <row r="519" spans="2:7" ht="15.75" customHeight="1" thickBot="1">
      <c r="B519" s="14"/>
      <c r="C519" s="20"/>
      <c r="D519" s="79" t="s">
        <v>176</v>
      </c>
      <c r="E519" s="97">
        <f>SUM(E513:E518)</f>
        <v>2357821</v>
      </c>
      <c r="F519" s="14"/>
      <c r="G519" s="97">
        <f>SUM(G513:G518)</f>
        <v>412326</v>
      </c>
    </row>
    <row r="520" spans="2:6" ht="13.5" thickTop="1">
      <c r="B520" s="14"/>
      <c r="C520" s="20"/>
      <c r="D520" s="44"/>
      <c r="E520" s="90"/>
      <c r="F520" s="14"/>
    </row>
    <row r="521" spans="2:6" ht="12.75">
      <c r="B521" s="15" t="s">
        <v>9</v>
      </c>
      <c r="C521" s="242" t="s">
        <v>538</v>
      </c>
      <c r="D521" s="79" t="s">
        <v>430</v>
      </c>
      <c r="E521" s="90"/>
      <c r="F521" s="14"/>
    </row>
    <row r="522" spans="2:6" ht="12.75">
      <c r="B522" s="14"/>
      <c r="C522" s="20"/>
      <c r="D522" s="44"/>
      <c r="E522" s="90"/>
      <c r="F522" s="14"/>
    </row>
    <row r="523" spans="2:7" ht="12.75">
      <c r="B523" s="14"/>
      <c r="C523" s="20"/>
      <c r="D523" s="44" t="s">
        <v>431</v>
      </c>
      <c r="E523" s="91">
        <v>318000</v>
      </c>
      <c r="F523" s="14"/>
      <c r="G523" s="91">
        <v>72000</v>
      </c>
    </row>
    <row r="524" spans="2:7" ht="12.75">
      <c r="B524" s="14"/>
      <c r="C524" s="20"/>
      <c r="D524" s="44" t="s">
        <v>432</v>
      </c>
      <c r="E524" s="91">
        <v>263000</v>
      </c>
      <c r="F524" s="14"/>
      <c r="G524" s="91">
        <v>28666</v>
      </c>
    </row>
    <row r="525" spans="2:7" ht="13.5" thickBot="1">
      <c r="B525" s="14"/>
      <c r="C525" s="20"/>
      <c r="D525" s="79"/>
      <c r="E525" s="8">
        <f>E523+E524</f>
        <v>581000</v>
      </c>
      <c r="F525" s="14"/>
      <c r="G525" s="8">
        <f>G523+G524</f>
        <v>100666</v>
      </c>
    </row>
    <row r="526" ht="13.5" thickTop="1"/>
    <row r="527" spans="2:4" ht="12.75">
      <c r="B527" s="85" t="s">
        <v>9</v>
      </c>
      <c r="C527" s="94">
        <v>26</v>
      </c>
      <c r="D527" s="15" t="s">
        <v>437</v>
      </c>
    </row>
    <row r="529" spans="4:5" ht="12.75">
      <c r="D529" s="9" t="s">
        <v>433</v>
      </c>
      <c r="E529" s="3">
        <v>760672</v>
      </c>
    </row>
    <row r="530" spans="4:7" ht="12.75">
      <c r="D530" s="9" t="s">
        <v>434</v>
      </c>
      <c r="E530" s="3">
        <v>218816</v>
      </c>
      <c r="G530" s="3">
        <f>136113+257265</f>
        <v>393378</v>
      </c>
    </row>
    <row r="531" spans="4:7" ht="12.75">
      <c r="D531" s="9" t="s">
        <v>435</v>
      </c>
      <c r="E531" s="3">
        <v>234989</v>
      </c>
      <c r="G531" s="3">
        <v>1449862</v>
      </c>
    </row>
    <row r="532" spans="4:5" ht="12.75">
      <c r="D532" s="9" t="s">
        <v>436</v>
      </c>
      <c r="E532" s="3">
        <v>186181</v>
      </c>
    </row>
    <row r="533" spans="4:5" ht="12.75">
      <c r="D533" s="81" t="s">
        <v>505</v>
      </c>
      <c r="E533" s="3">
        <v>43962</v>
      </c>
    </row>
    <row r="534" spans="4:7" ht="12.75">
      <c r="D534" s="81" t="s">
        <v>439</v>
      </c>
      <c r="E534" s="3">
        <f>E540</f>
        <v>260000</v>
      </c>
      <c r="G534" s="3">
        <f>G540</f>
        <v>28666</v>
      </c>
    </row>
    <row r="535" spans="4:7" ht="12" customHeight="1" thickBot="1">
      <c r="D535" s="79" t="s">
        <v>176</v>
      </c>
      <c r="E535" s="8">
        <f>SUM(E529:E534)</f>
        <v>1704620</v>
      </c>
      <c r="G535" s="8">
        <f>SUM(G530:G534)</f>
        <v>1871906</v>
      </c>
    </row>
    <row r="536" ht="13.5" thickTop="1"/>
    <row r="537" spans="2:5" ht="12.75">
      <c r="B537" s="15" t="s">
        <v>9</v>
      </c>
      <c r="C537" s="242" t="s">
        <v>539</v>
      </c>
      <c r="D537" s="79" t="s">
        <v>438</v>
      </c>
      <c r="E537" s="90"/>
    </row>
    <row r="538" spans="2:5" ht="12.75">
      <c r="B538" s="14"/>
      <c r="C538" s="20"/>
      <c r="D538" s="44"/>
      <c r="E538" s="90"/>
    </row>
    <row r="539" spans="2:7" ht="12.75">
      <c r="B539" s="14"/>
      <c r="C539" s="20"/>
      <c r="D539" s="44" t="s">
        <v>432</v>
      </c>
      <c r="E539" s="91">
        <v>260000</v>
      </c>
      <c r="G539" s="91">
        <v>28666</v>
      </c>
    </row>
    <row r="540" spans="2:7" ht="13.5" thickBot="1">
      <c r="B540" s="14"/>
      <c r="C540" s="20"/>
      <c r="D540" s="79"/>
      <c r="E540" s="8">
        <f>E539</f>
        <v>260000</v>
      </c>
      <c r="G540" s="8">
        <f>G539</f>
        <v>28666</v>
      </c>
    </row>
    <row r="541" ht="13.5" thickTop="1"/>
    <row r="542" spans="2:4" ht="12.75">
      <c r="B542" s="85" t="s">
        <v>9</v>
      </c>
      <c r="C542" s="94">
        <v>27</v>
      </c>
      <c r="D542" s="95" t="s">
        <v>440</v>
      </c>
    </row>
    <row r="544" spans="4:7" ht="12.75">
      <c r="D544" s="9" t="s">
        <v>442</v>
      </c>
      <c r="G544" s="9">
        <v>552</v>
      </c>
    </row>
    <row r="545" spans="4:5" ht="25.5">
      <c r="D545" s="66" t="s">
        <v>443</v>
      </c>
      <c r="E545" s="3">
        <v>75</v>
      </c>
    </row>
    <row r="546" spans="4:5" ht="25.5">
      <c r="D546" s="66" t="s">
        <v>444</v>
      </c>
      <c r="E546" s="3"/>
    </row>
    <row r="547" spans="4:5" ht="12.75">
      <c r="D547" s="9" t="s">
        <v>445</v>
      </c>
      <c r="E547" s="3"/>
    </row>
    <row r="548" spans="4:7" ht="12.75">
      <c r="D548" s="81" t="s">
        <v>446</v>
      </c>
      <c r="E548" s="3">
        <f>E554</f>
        <v>263000</v>
      </c>
      <c r="G548" s="3">
        <f>G554</f>
        <v>40000</v>
      </c>
    </row>
    <row r="549" spans="4:7" ht="26.25" thickBot="1">
      <c r="D549" s="79" t="s">
        <v>176</v>
      </c>
      <c r="E549" s="8">
        <f>SUM(E544:E548)</f>
        <v>263075</v>
      </c>
      <c r="G549" s="8">
        <f>SUM(G544:G548)</f>
        <v>40552</v>
      </c>
    </row>
    <row r="550" ht="13.5" thickTop="1"/>
    <row r="551" spans="2:5" ht="12.75">
      <c r="B551" s="15" t="s">
        <v>9</v>
      </c>
      <c r="C551" s="242" t="s">
        <v>540</v>
      </c>
      <c r="D551" s="79" t="s">
        <v>441</v>
      </c>
      <c r="E551" s="90"/>
    </row>
    <row r="552" spans="2:5" ht="12.75">
      <c r="B552" s="14"/>
      <c r="C552" s="20"/>
      <c r="D552" s="44"/>
      <c r="E552" s="90"/>
    </row>
    <row r="553" spans="2:7" ht="12.75">
      <c r="B553" s="14"/>
      <c r="C553" s="20"/>
      <c r="D553" s="44" t="s">
        <v>432</v>
      </c>
      <c r="E553" s="91">
        <v>263000</v>
      </c>
      <c r="G553" s="91">
        <v>40000</v>
      </c>
    </row>
    <row r="554" spans="2:7" ht="13.5" thickBot="1">
      <c r="B554" s="14"/>
      <c r="C554" s="20"/>
      <c r="D554" s="79"/>
      <c r="E554" s="8">
        <f>E553</f>
        <v>263000</v>
      </c>
      <c r="G554" s="8">
        <f>G553</f>
        <v>40000</v>
      </c>
    </row>
    <row r="555" ht="13.5" thickTop="1"/>
    <row r="556" spans="2:4" ht="12.75">
      <c r="B556" s="85" t="s">
        <v>9</v>
      </c>
      <c r="C556" s="94">
        <v>28</v>
      </c>
      <c r="D556" s="95" t="s">
        <v>447</v>
      </c>
    </row>
    <row r="557" spans="2:4" ht="12.75">
      <c r="B557" s="85"/>
      <c r="C557" s="94"/>
      <c r="D557" s="95"/>
    </row>
    <row r="558" spans="4:7" ht="12.75">
      <c r="D558" s="9" t="s">
        <v>506</v>
      </c>
      <c r="E558" s="3">
        <v>244647</v>
      </c>
      <c r="G558" s="3">
        <v>229080</v>
      </c>
    </row>
    <row r="559" spans="4:7" ht="12.75">
      <c r="D559" s="66" t="s">
        <v>448</v>
      </c>
      <c r="E559" s="3">
        <v>30330</v>
      </c>
      <c r="G559" s="3">
        <v>3760</v>
      </c>
    </row>
    <row r="560" spans="4:5" ht="12.75">
      <c r="D560" s="66" t="s">
        <v>449</v>
      </c>
      <c r="E560" s="3">
        <v>84596</v>
      </c>
    </row>
    <row r="561" spans="4:7" ht="12.75">
      <c r="D561" s="9" t="s">
        <v>450</v>
      </c>
      <c r="E561" s="3">
        <v>84314</v>
      </c>
      <c r="G561" s="3">
        <v>4275</v>
      </c>
    </row>
    <row r="562" spans="4:5" ht="12.75">
      <c r="D562" s="9" t="s">
        <v>451</v>
      </c>
      <c r="E562" s="3">
        <v>186364</v>
      </c>
    </row>
    <row r="563" spans="4:5" ht="12.75">
      <c r="D563" s="9" t="s">
        <v>452</v>
      </c>
      <c r="E563" s="3"/>
    </row>
    <row r="564" spans="4:7" ht="12.75">
      <c r="D564" s="81" t="s">
        <v>453</v>
      </c>
      <c r="E564" s="3">
        <f>E570</f>
        <v>263000</v>
      </c>
      <c r="G564" s="3">
        <f>G570</f>
        <v>40000</v>
      </c>
    </row>
    <row r="565" spans="4:7" ht="13.5" customHeight="1" thickBot="1">
      <c r="D565" s="79" t="s">
        <v>176</v>
      </c>
      <c r="E565" s="8">
        <f>SUM(E558:E564)</f>
        <v>893251</v>
      </c>
      <c r="G565" s="8">
        <f>SUM(G558:G564)</f>
        <v>277115</v>
      </c>
    </row>
    <row r="566" ht="13.5" thickTop="1"/>
    <row r="567" spans="2:5" ht="12.75">
      <c r="B567" s="15" t="s">
        <v>9</v>
      </c>
      <c r="C567" s="242" t="s">
        <v>541</v>
      </c>
      <c r="D567" s="79" t="s">
        <v>454</v>
      </c>
      <c r="E567" s="90"/>
    </row>
    <row r="568" spans="2:5" ht="12.75">
      <c r="B568" s="14"/>
      <c r="C568" s="20"/>
      <c r="D568" s="44"/>
      <c r="E568" s="90"/>
    </row>
    <row r="569" spans="2:7" ht="12.75">
      <c r="B569" s="14"/>
      <c r="C569" s="20"/>
      <c r="D569" s="44" t="s">
        <v>432</v>
      </c>
      <c r="E569" s="91">
        <v>263000</v>
      </c>
      <c r="G569" s="91">
        <v>40000</v>
      </c>
    </row>
    <row r="570" spans="2:7" ht="13.5" thickBot="1">
      <c r="B570" s="14"/>
      <c r="C570" s="20"/>
      <c r="D570" s="79"/>
      <c r="E570" s="8">
        <f>E569</f>
        <v>263000</v>
      </c>
      <c r="G570" s="8">
        <f>G569</f>
        <v>40000</v>
      </c>
    </row>
    <row r="571" ht="13.5" thickTop="1"/>
    <row r="572" spans="2:4" ht="12.75">
      <c r="B572" s="15" t="s">
        <v>9</v>
      </c>
      <c r="C572" s="23">
        <v>29</v>
      </c>
      <c r="D572" s="24" t="s">
        <v>461</v>
      </c>
    </row>
    <row r="573" ht="12.75">
      <c r="C573" s="9"/>
    </row>
    <row r="574" spans="4:5" ht="12.75">
      <c r="D574" s="44" t="s">
        <v>455</v>
      </c>
      <c r="E574" s="3">
        <v>418180</v>
      </c>
    </row>
    <row r="575" spans="4:7" ht="12.75">
      <c r="D575" s="44" t="s">
        <v>456</v>
      </c>
      <c r="E575" s="3">
        <v>489532</v>
      </c>
      <c r="G575" s="3">
        <v>105116</v>
      </c>
    </row>
    <row r="576" spans="4:7" ht="12.75">
      <c r="D576" s="44" t="s">
        <v>457</v>
      </c>
      <c r="E576" s="3">
        <v>290000</v>
      </c>
      <c r="G576" s="3">
        <v>44000</v>
      </c>
    </row>
    <row r="577" spans="4:5" ht="12.75">
      <c r="D577" s="44" t="s">
        <v>146</v>
      </c>
      <c r="E577" s="3">
        <v>124535</v>
      </c>
    </row>
    <row r="578" spans="4:7" ht="12.75">
      <c r="D578" s="44" t="s">
        <v>148</v>
      </c>
      <c r="E578" s="3">
        <v>67928</v>
      </c>
      <c r="G578" s="3">
        <v>12000</v>
      </c>
    </row>
    <row r="579" spans="4:5" ht="12.75">
      <c r="D579" s="44" t="s">
        <v>458</v>
      </c>
      <c r="E579" s="3">
        <v>76452</v>
      </c>
    </row>
    <row r="580" spans="4:7" ht="12.75">
      <c r="D580" s="44" t="s">
        <v>459</v>
      </c>
      <c r="E580" s="3">
        <v>52500</v>
      </c>
      <c r="G580" s="3">
        <v>8200</v>
      </c>
    </row>
    <row r="581" spans="4:5" ht="12.75">
      <c r="D581" s="44" t="s">
        <v>460</v>
      </c>
      <c r="E581" s="3"/>
    </row>
    <row r="582" spans="4:7" ht="13.5" thickBot="1">
      <c r="D582" s="15" t="s">
        <v>0</v>
      </c>
      <c r="E582" s="17">
        <f>SUM(E574:E581)</f>
        <v>1519127</v>
      </c>
      <c r="G582" s="8">
        <f>SUM(G574:G581)</f>
        <v>169316</v>
      </c>
    </row>
    <row r="583" ht="13.5" thickTop="1">
      <c r="D583" s="81"/>
    </row>
    <row r="584" spans="2:4" ht="12.75">
      <c r="B584" s="15" t="s">
        <v>9</v>
      </c>
      <c r="C584" s="23">
        <v>30</v>
      </c>
      <c r="D584" s="15" t="s">
        <v>462</v>
      </c>
    </row>
    <row r="585" spans="2:4" ht="12.75">
      <c r="B585" s="15"/>
      <c r="C585" s="23"/>
      <c r="D585" s="15"/>
    </row>
    <row r="586" spans="3:7" ht="12.75">
      <c r="C586" s="9"/>
      <c r="D586" s="44" t="s">
        <v>463</v>
      </c>
      <c r="E586" s="3">
        <v>197481</v>
      </c>
      <c r="G586" s="3">
        <v>103883</v>
      </c>
    </row>
    <row r="587" spans="4:7" ht="12.75">
      <c r="D587" s="44" t="s">
        <v>183</v>
      </c>
      <c r="E587" s="3">
        <v>80227</v>
      </c>
      <c r="G587" s="3">
        <v>15464</v>
      </c>
    </row>
    <row r="588" spans="4:7" ht="12.75">
      <c r="D588" s="44" t="s">
        <v>164</v>
      </c>
      <c r="E588" s="3">
        <v>15387</v>
      </c>
      <c r="G588" s="3">
        <v>955</v>
      </c>
    </row>
    <row r="589" spans="4:7" ht="12.75">
      <c r="D589" s="44" t="s">
        <v>167</v>
      </c>
      <c r="E589" s="3">
        <v>600000</v>
      </c>
      <c r="G589" s="3">
        <v>150000</v>
      </c>
    </row>
    <row r="590" spans="4:5" ht="12.75">
      <c r="D590" s="44" t="s">
        <v>575</v>
      </c>
      <c r="E590" s="3">
        <v>202734</v>
      </c>
    </row>
    <row r="591" spans="4:7" ht="12.75">
      <c r="D591" s="44" t="s">
        <v>168</v>
      </c>
      <c r="E591" s="3">
        <v>49500</v>
      </c>
      <c r="G591" s="3">
        <v>5400</v>
      </c>
    </row>
    <row r="592" spans="4:7" ht="12.75">
      <c r="D592" s="44" t="s">
        <v>290</v>
      </c>
      <c r="E592" s="3">
        <v>40250</v>
      </c>
      <c r="G592" s="3">
        <v>34500</v>
      </c>
    </row>
    <row r="593" spans="4:7" ht="13.5" thickBot="1">
      <c r="D593" s="15" t="s">
        <v>0</v>
      </c>
      <c r="E593" s="17">
        <f>SUM(E586:E592)</f>
        <v>1185579</v>
      </c>
      <c r="G593" s="8">
        <f>SUM(G586:G592)</f>
        <v>310202</v>
      </c>
    </row>
    <row r="594" spans="4:7" ht="13.5" thickTop="1">
      <c r="D594" s="15"/>
      <c r="E594" s="13"/>
      <c r="G594" s="5"/>
    </row>
    <row r="595" spans="2:4" ht="12.75">
      <c r="B595" s="15" t="s">
        <v>9</v>
      </c>
      <c r="C595" s="23">
        <v>31</v>
      </c>
      <c r="D595" s="15" t="s">
        <v>464</v>
      </c>
    </row>
    <row r="597" spans="4:7" ht="12.75">
      <c r="D597" s="14" t="s">
        <v>355</v>
      </c>
      <c r="E597" s="3"/>
      <c r="G597" s="3">
        <f>83835+143451</f>
        <v>227286</v>
      </c>
    </row>
    <row r="598" spans="4:7" ht="12.75">
      <c r="D598" s="14" t="s">
        <v>410</v>
      </c>
      <c r="E598" s="3">
        <v>52633</v>
      </c>
      <c r="G598" s="3">
        <v>27229.15</v>
      </c>
    </row>
    <row r="599" spans="4:7" ht="12.75">
      <c r="D599" s="14" t="s">
        <v>411</v>
      </c>
      <c r="E599" s="3">
        <v>37713</v>
      </c>
      <c r="G599" s="3">
        <v>900</v>
      </c>
    </row>
    <row r="600" spans="4:7" ht="13.5" thickBot="1">
      <c r="D600" s="15" t="s">
        <v>0</v>
      </c>
      <c r="E600" s="17">
        <f>SUM(E597:E599)</f>
        <v>90346</v>
      </c>
      <c r="G600" s="8">
        <f>SUM(G597:G599)</f>
        <v>255415.15</v>
      </c>
    </row>
    <row r="601" ht="13.5" thickTop="1"/>
  </sheetData>
  <sheetProtection/>
  <mergeCells count="2">
    <mergeCell ref="D269:D270"/>
    <mergeCell ref="D340:D341"/>
  </mergeCells>
  <printOptions/>
  <pageMargins left="1" right="0.5" top="1.25" bottom="0.5" header="0.5" footer="0.25"/>
  <pageSetup firstPageNumber="11" useFirstPageNumber="1" horizontalDpi="300" verticalDpi="300" orientation="portrait" paperSize="9" r:id="rId1"/>
  <headerFooter alignWithMargins="0">
    <oddFooter xml:space="preserve">&amp;C&amp;P+1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CPD</dc:title>
  <dc:subject/>
  <dc:creator/>
  <cp:keywords/>
  <dc:description/>
  <cp:lastModifiedBy>probir kumar maitro</cp:lastModifiedBy>
  <cp:lastPrinted>2014-05-20T06:36:49Z</cp:lastPrinted>
  <dcterms:created xsi:type="dcterms:W3CDTF">1996-10-14T23:33:28Z</dcterms:created>
  <dcterms:modified xsi:type="dcterms:W3CDTF">2014-05-22T11:19:21Z</dcterms:modified>
  <cp:category/>
  <cp:version/>
  <cp:contentType/>
  <cp:contentStatus/>
</cp:coreProperties>
</file>